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GEOFFREY\Desktop\GOLDDBOD\BOQ\"/>
    </mc:Choice>
  </mc:AlternateContent>
  <xr:revisionPtr revIDLastSave="0" documentId="13_ncr:1_{1880B4F0-9D0B-4DAE-9BDD-23A164D73060}" xr6:coauthVersionLast="47" xr6:coauthVersionMax="47" xr10:uidLastSave="{00000000-0000-0000-0000-000000000000}"/>
  <bookViews>
    <workbookView xWindow="-120" yWindow="-120" windowWidth="29040" windowHeight="17640" tabRatio="869" firstSheet="3" activeTab="11" xr2:uid="{00000000-000D-0000-FFFF-FFFF00000000}"/>
  </bookViews>
  <sheets>
    <sheet name="Takeoff__SUBSTUCTURE" sheetId="1" state="hidden" r:id="rId1"/>
    <sheet name="Take-off__Superstrcture" sheetId="4" state="hidden" r:id="rId2"/>
    <sheet name="Take-off__FIRST FLOOR" sheetId="6" state="hidden" r:id="rId3"/>
    <sheet name="Cover" sheetId="50" r:id="rId4"/>
    <sheet name="prelims " sheetId="49" r:id="rId5"/>
    <sheet name="Substructure " sheetId="7" r:id="rId6"/>
    <sheet name="Ground Floor" sheetId="51" r:id="rId7"/>
    <sheet name="1st Floor " sheetId="52" r:id="rId8"/>
    <sheet name="2nd Floor" sheetId="38" r:id="rId9"/>
    <sheet name="Electric Work_BOQ" sheetId="61" r:id="rId10"/>
    <sheet name="HVAC Work_BOQ" sheetId="53" r:id="rId11"/>
    <sheet name="Plumbing_Boq" sheetId="62" r:id="rId12"/>
    <sheet name="FIRE Work_BOQ" sheetId="54" r:id="rId13"/>
    <sheet name="Loose Furniture" sheetId="55" r:id="rId14"/>
    <sheet name="Security Frisking _BOQ" sheetId="56" r:id="rId15"/>
    <sheet name="ELV WORK_BOQ" sheetId="57" r:id="rId16"/>
    <sheet name="Water Bodies_BOQ" sheetId="58" r:id="rId17"/>
    <sheet name="M.S Fabrication &amp; Canopy" sheetId="59" r:id="rId18"/>
    <sheet name="Lift-BOQ" sheetId="60" r:id="rId19"/>
    <sheet name="external works" sheetId="29" r:id="rId20"/>
    <sheet name="Summary" sheetId="11"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s>
  <definedNames>
    <definedName name="\A" localSheetId="4">#REF!</definedName>
    <definedName name="\A">#REF!</definedName>
    <definedName name="\m">#N/A</definedName>
    <definedName name="\P" localSheetId="4">#REF!</definedName>
    <definedName name="\P">#REF!</definedName>
    <definedName name="\S" localSheetId="4">'[1]SCHEDULE CARRIER SPA'!#REF!</definedName>
    <definedName name="\S">'[1]SCHEDULE CARRIER SPA'!#REF!</definedName>
    <definedName name="_" localSheetId="4">'[2]GRAPHIC BILL OF QUANTITIES'!#REF!</definedName>
    <definedName name="_">'[2]GRAPHIC BILL OF QUANTITIES'!#REF!</definedName>
    <definedName name="___________________mh3" localSheetId="4">'[3]MH21-MH22'!#REF!</definedName>
    <definedName name="___________________mh3">'[3]MH21-MH22'!#REF!</definedName>
    <definedName name="___ACC0320" localSheetId="4">#REF!</definedName>
    <definedName name="___ACC0320">#REF!</definedName>
    <definedName name="___BAL0320">#REF!</definedName>
    <definedName name="___BAL0344">#REF!</definedName>
    <definedName name="___BAL0348">#REF!</definedName>
    <definedName name="___BAL0360">#REF!</definedName>
    <definedName name="___BAL0361">#REF!</definedName>
    <definedName name="___BAL0367">#REF!</definedName>
    <definedName name="___BAL0370">#REF!</definedName>
    <definedName name="___BAL0375">#REF!</definedName>
    <definedName name="___BAL0384">#REF!</definedName>
    <definedName name="___BAL0385">#REF!</definedName>
    <definedName name="___BAL0386">#REF!</definedName>
    <definedName name="___BAL0387">#REF!</definedName>
    <definedName name="___BAL0388">#REF!</definedName>
    <definedName name="___BAL0395">#REF!</definedName>
    <definedName name="___bal0397">#REF!</definedName>
    <definedName name="___BAL0399">#REF!</definedName>
    <definedName name="___BAL0400">#REF!</definedName>
    <definedName name="___BAL0810">#REF!</definedName>
    <definedName name="___BAL0811">#REF!</definedName>
    <definedName name="___BAL0815">#REF!</definedName>
    <definedName name="___BAL6791">#REF!</definedName>
    <definedName name="___BLA0811">#REF!</definedName>
    <definedName name="__ACC0320">#REF!</definedName>
    <definedName name="__BAL0320">#REF!</definedName>
    <definedName name="__BAL0344">#REF!</definedName>
    <definedName name="__BAL0348">#REF!</definedName>
    <definedName name="__BAL0360">#REF!</definedName>
    <definedName name="__BAL0361">#REF!</definedName>
    <definedName name="__BAL0367">#REF!</definedName>
    <definedName name="__BAL0370">#REF!</definedName>
    <definedName name="__BAL0375">#REF!</definedName>
    <definedName name="__BAL0384">#REF!</definedName>
    <definedName name="__BAL0385">#REF!</definedName>
    <definedName name="__BAL0386">#REF!</definedName>
    <definedName name="__BAL0387">#REF!</definedName>
    <definedName name="__BAL0388">#REF!</definedName>
    <definedName name="__BAL0395">#REF!</definedName>
    <definedName name="__bal0397">#REF!</definedName>
    <definedName name="__BAL0399">#REF!</definedName>
    <definedName name="__BAL0400">#REF!</definedName>
    <definedName name="__BAL0810">#REF!</definedName>
    <definedName name="__BAL0811">#REF!</definedName>
    <definedName name="__BAL0815">#REF!</definedName>
    <definedName name="__BAL6791">#REF!</definedName>
    <definedName name="__BLA0811">#REF!</definedName>
    <definedName name="__SM1">'[4]INPUT DATA SHEET'!$B$19</definedName>
    <definedName name="__SM2">'[4]INPUT DATA SHEET'!$B$20</definedName>
    <definedName name="__SM3">'[4]INPUT DATA SHEET'!$B$21</definedName>
    <definedName name="__SM4">'[4]INPUT DATA SHEET'!$B$22</definedName>
    <definedName name="__SM6">'[4]INPUT DATA SHEET'!$B$23</definedName>
    <definedName name="__SM7">'[4]INPUT DATA SHEET'!$B$25</definedName>
    <definedName name="_1">[5]당초!#REF!</definedName>
    <definedName name="_11">#N/A</definedName>
    <definedName name="_2">[5]당초!#REF!</definedName>
    <definedName name="_22">#N/A</definedName>
    <definedName name="_3">#REF!</definedName>
    <definedName name="_4">#REF!</definedName>
    <definedName name="_ACC0320">#REF!</definedName>
    <definedName name="_all1">[6]Risk!$A$1:$K$63</definedName>
    <definedName name="_all11">[6]Risk!$A$1:$K$63</definedName>
    <definedName name="_as1" localSheetId="4" hidden="1">{#N/A,#N/A,FALSE,"SumD";#N/A,#N/A,FALSE,"ElecD";#N/A,#N/A,FALSE,"MechD";#N/A,#N/A,FALSE,"GeotD";#N/A,#N/A,FALSE,"PrcsD";#N/A,#N/A,FALSE,"TunnD";#N/A,#N/A,FALSE,"CivlD";#N/A,#N/A,FALSE,"NtwkD";#N/A,#N/A,FALSE,"EstgD";#N/A,#N/A,FALSE,"PEngD"}</definedName>
    <definedName name="_as1" hidden="1">{#N/A,#N/A,FALSE,"SumD";#N/A,#N/A,FALSE,"ElecD";#N/A,#N/A,FALSE,"MechD";#N/A,#N/A,FALSE,"GeotD";#N/A,#N/A,FALSE,"PrcsD";#N/A,#N/A,FALSE,"TunnD";#N/A,#N/A,FALSE,"CivlD";#N/A,#N/A,FALSE,"NtwkD";#N/A,#N/A,FALSE,"EstgD";#N/A,#N/A,FALSE,"PEngD"}</definedName>
    <definedName name="_BAL0320">#REF!</definedName>
    <definedName name="_BAL0344">#REF!</definedName>
    <definedName name="_BAL0348">#REF!</definedName>
    <definedName name="_BAL0360">#REF!</definedName>
    <definedName name="_BAL0361">#REF!</definedName>
    <definedName name="_BAL0367">#REF!</definedName>
    <definedName name="_BAL0370">#REF!</definedName>
    <definedName name="_BAL0375">#REF!</definedName>
    <definedName name="_BAL0384">#REF!</definedName>
    <definedName name="_BAL0385">#REF!</definedName>
    <definedName name="_BAL0386">#REF!</definedName>
    <definedName name="_BAL0387">#REF!</definedName>
    <definedName name="_BAL0388">#REF!</definedName>
    <definedName name="_BAL0395">#REF!</definedName>
    <definedName name="_bal0397">#REF!</definedName>
    <definedName name="_BAL0399">#REF!</definedName>
    <definedName name="_BAL0400">#REF!</definedName>
    <definedName name="_BAL0810">#REF!</definedName>
    <definedName name="_BAL0811">#REF!</definedName>
    <definedName name="_BAL0815">#REF!</definedName>
    <definedName name="_BAL6791">#REF!</definedName>
    <definedName name="_BLA0811">#REF!</definedName>
    <definedName name="_can430">40.73</definedName>
    <definedName name="_can435">43.3</definedName>
    <definedName name="_cap1">#REF!</definedName>
    <definedName name="_cap10">#REF!</definedName>
    <definedName name="_cap11">#REF!</definedName>
    <definedName name="_cap12">#REF!</definedName>
    <definedName name="_cap13">[7]TENDER!#REF!</definedName>
    <definedName name="_cap14">#REF!</definedName>
    <definedName name="_cap15">#REF!</definedName>
    <definedName name="_cap16">#REF!</definedName>
    <definedName name="_cap17">#REF!</definedName>
    <definedName name="_cap18">#REF!</definedName>
    <definedName name="_cap19">#REF!</definedName>
    <definedName name="_cap2">#REF!</definedName>
    <definedName name="_cap20">#REF!</definedName>
    <definedName name="_cap21">#REF!</definedName>
    <definedName name="_cap22">#REF!</definedName>
    <definedName name="_cap23">#REF!</definedName>
    <definedName name="_cap3">#REF!</definedName>
    <definedName name="_cap4">#REF!</definedName>
    <definedName name="_cap5">#REF!</definedName>
    <definedName name="_cap6">#REF!</definedName>
    <definedName name="_cap7">#REF!</definedName>
    <definedName name="_cap8">#REF!</definedName>
    <definedName name="_cap9">#REF!</definedName>
    <definedName name="_ccc1" localSheetId="4" hidden="1">{#N/A,#N/A,FALSE,"SumD";#N/A,#N/A,FALSE,"ElecD";#N/A,#N/A,FALSE,"MechD";#N/A,#N/A,FALSE,"GeotD";#N/A,#N/A,FALSE,"PrcsD";#N/A,#N/A,FALSE,"TunnD";#N/A,#N/A,FALSE,"CivlD";#N/A,#N/A,FALSE,"NtwkD";#N/A,#N/A,FALSE,"EstgD";#N/A,#N/A,FALSE,"PEngD"}</definedName>
    <definedName name="_ccc1" hidden="1">{#N/A,#N/A,FALSE,"SumD";#N/A,#N/A,FALSE,"ElecD";#N/A,#N/A,FALSE,"MechD";#N/A,#N/A,FALSE,"GeotD";#N/A,#N/A,FALSE,"PrcsD";#N/A,#N/A,FALSE,"TunnD";#N/A,#N/A,FALSE,"CivlD";#N/A,#N/A,FALSE,"NtwkD";#N/A,#N/A,FALSE,"EstgD";#N/A,#N/A,FALSE,"PEngD"}</definedName>
    <definedName name="_ccc2" localSheetId="4" hidden="1">{#N/A,#N/A,FALSE,"SumD";#N/A,#N/A,FALSE,"ElecD";#N/A,#N/A,FALSE,"MechD";#N/A,#N/A,FALSE,"GeotD";#N/A,#N/A,FALSE,"PrcsD";#N/A,#N/A,FALSE,"TunnD";#N/A,#N/A,FALSE,"CivlD";#N/A,#N/A,FALSE,"NtwkD";#N/A,#N/A,FALSE,"EstgD";#N/A,#N/A,FALSE,"PEngD"}</definedName>
    <definedName name="_ccc2" hidden="1">{#N/A,#N/A,FALSE,"SumD";#N/A,#N/A,FALSE,"ElecD";#N/A,#N/A,FALSE,"MechD";#N/A,#N/A,FALSE,"GeotD";#N/A,#N/A,FALSE,"PrcsD";#N/A,#N/A,FALSE,"TunnD";#N/A,#N/A,FALSE,"CivlD";#N/A,#N/A,FALSE,"NtwkD";#N/A,#N/A,FALSE,"EstgD";#N/A,#N/A,FALSE,"PEngD"}</definedName>
    <definedName name="_dbs1">[8]Estimate!#REF!</definedName>
    <definedName name="_dbs11">[8]Estimate!#REF!</definedName>
    <definedName name="_dbs3">[8]Estimate!#REF!</definedName>
    <definedName name="_dbs76">[8]Estimate!#REF!</definedName>
    <definedName name="_ELL45">#REF!</definedName>
    <definedName name="_ELL90">#REF!</definedName>
    <definedName name="_Eng26">'[9]Eng Factors'!$D$2</definedName>
    <definedName name="_Eng60">'[9]Eng Factors'!$D$6</definedName>
    <definedName name="_Fill" hidden="1">#REF!</definedName>
    <definedName name="_xlnm._FilterDatabase" hidden="1">#REF!</definedName>
    <definedName name="_Key1" hidden="1">#REF!</definedName>
    <definedName name="_Key2" hidden="1">#REF!</definedName>
    <definedName name="_lb1">#REF!</definedName>
    <definedName name="_lb2">#REF!</definedName>
    <definedName name="_LM3">'[2]INPUT DATA'!$B$160</definedName>
    <definedName name="_LM4">'[2]INPUT DATA'!$B$161</definedName>
    <definedName name="_LM5">'[2]INPUT DATA'!$B$200</definedName>
    <definedName name="_mm1">#REF!</definedName>
    <definedName name="_mm2">#REF!</definedName>
    <definedName name="_mm3">#REF!</definedName>
    <definedName name="_Order1" hidden="1">255</definedName>
    <definedName name="_Order2" hidden="1">255</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SM1">'[10]INPUT DATA SHEET'!$B$19</definedName>
    <definedName name="_SM2">'[10]INPUT DATA SHEET'!$B$20</definedName>
    <definedName name="_SM3">'[10]INPUT DATA SHEET'!$B$21</definedName>
    <definedName name="_SM4">'[10]INPUT DATA SHEET'!$B$22</definedName>
    <definedName name="_SM6">'[10]INPUT DATA SHEET'!$B$23</definedName>
    <definedName name="_SM7">'[10]INPUT DATA SHEET'!$B$25</definedName>
    <definedName name="_Sort" hidden="1">#REF!</definedName>
    <definedName name="A">#REF!</definedName>
    <definedName name="aa">'[3]MH21-MH22'!#REF!</definedName>
    <definedName name="aaainput">#REF!</definedName>
    <definedName name="aainput">#REF!</definedName>
    <definedName name="ab" localSheetId="4" hidden="1">{#N/A,#N/A,FALSE,"SumD";#N/A,#N/A,FALSE,"ElecD";#N/A,#N/A,FALSE,"MechD";#N/A,#N/A,FALSE,"GeotD";#N/A,#N/A,FALSE,"PrcsD";#N/A,#N/A,FALSE,"TunnD";#N/A,#N/A,FALSE,"CivlD";#N/A,#N/A,FALSE,"NtwkD";#N/A,#N/A,FALSE,"EstgD";#N/A,#N/A,FALSE,"PEngD"}</definedName>
    <definedName name="ab" hidden="1">{#N/A,#N/A,FALSE,"SumD";#N/A,#N/A,FALSE,"ElecD";#N/A,#N/A,FALSE,"MechD";#N/A,#N/A,FALSE,"GeotD";#N/A,#N/A,FALSE,"PrcsD";#N/A,#N/A,FALSE,"TunnD";#N/A,#N/A,FALSE,"CivlD";#N/A,#N/A,FALSE,"NtwkD";#N/A,#N/A,FALSE,"EstgD";#N/A,#N/A,FALSE,"PEngD"}</definedName>
    <definedName name="account">#REF!</definedName>
    <definedName name="Acost">#REF!</definedName>
    <definedName name="ACSYSTEM">#REF!</definedName>
    <definedName name="ADDCOST">#REF!</definedName>
    <definedName name="ados">#REF!</definedName>
    <definedName name="agdump">#REF!</definedName>
    <definedName name="agedump">#REF!</definedName>
    <definedName name="agencydump">#REF!</definedName>
    <definedName name="AGENCYLY">#REF!</definedName>
    <definedName name="AGENCYPLAN">#REF!</definedName>
    <definedName name="Aglom_negro_cortica_100mm">'[11]PRICE LIST'!#REF!</definedName>
    <definedName name="Aglom_negro_cortica_20mm">'[11]PRICE LIST'!#REF!</definedName>
    <definedName name="Aglom_negro_cortica_30mm">'[11]PRICE LIST'!#REF!</definedName>
    <definedName name="Aglom_negro_cortica_40mm">'[11]PRICE LIST'!#REF!</definedName>
    <definedName name="Aglom_negro_cortica_50mm">'[11]PRICE LIST'!#REF!</definedName>
    <definedName name="Aglom_negro_cortica_60mm">'[11]PRICE LIST'!#REF!</definedName>
    <definedName name="Aglom_negro_cortica_75mm">'[11]PRICE LIST'!#REF!</definedName>
    <definedName name="air_trap">#REF!</definedName>
    <definedName name="AIRDIFF1">'[2]GRAPHIC BILL OF QUANTITIES'!#REF!</definedName>
    <definedName name="Allowance">#REF!</definedName>
    <definedName name="Aluguer_andaime">#REF!</definedName>
    <definedName name="Aluguer_cimbre">#REF!</definedName>
    <definedName name="Aluminium">#REF!</definedName>
    <definedName name="ama">'[3]MH21-MH22'!#REF!</definedName>
    <definedName name="Amount">#REF!</definedName>
    <definedName name="ANCILLARY">'[12]ELECTRICAL FACTORS BLOCK'!#REF!</definedName>
    <definedName name="angle">#REF!</definedName>
    <definedName name="ans">#REF!</definedName>
    <definedName name="Aplicação_betuminoso_refª_média">#REF!</definedName>
    <definedName name="Aplicação_betuminoso_refª_pequena">#REF!</definedName>
    <definedName name="APROV">#REF!</definedName>
    <definedName name="area">#REF!</definedName>
    <definedName name="Areão">'[11]PRICE LIST'!#REF!</definedName>
    <definedName name="Areia_fina">#REF!</definedName>
    <definedName name="Areia_média">#REF!</definedName>
    <definedName name="Arg_07">#REF!</definedName>
    <definedName name="Arg_09">#REF!</definedName>
    <definedName name="Arg_11">#REF!</definedName>
    <definedName name="Arg_15">#REF!</definedName>
    <definedName name="Arg_20">#REF!</definedName>
    <definedName name="Arg_blc_10">#REF!</definedName>
    <definedName name="Arg_blc_15">#REF!</definedName>
    <definedName name="Arg_blc_20">#REF!</definedName>
    <definedName name="Arg_blc_25">#REF!</definedName>
    <definedName name="Arg_blc_27">#REF!</definedName>
    <definedName name="Arg_blc_28">#REF!</definedName>
    <definedName name="Arg_blc_fv_10">#REF!</definedName>
    <definedName name="Arg_blc_fv_15">#REF!</definedName>
    <definedName name="Arg_blc_fv_20">#REF!</definedName>
    <definedName name="Arg_blc_fv_25">#REF!</definedName>
    <definedName name="Arg_blc_fv_27">#REF!</definedName>
    <definedName name="Arg_blc_fv_28">#REF!</definedName>
    <definedName name="Arg_blc_term_14">'[11]PRICE LIST'!#REF!</definedName>
    <definedName name="Arg_blc_term_19">'[11]PRICE LIST'!#REF!</definedName>
    <definedName name="Arg_blc_term_24">'[11]PRICE LIST'!#REF!</definedName>
    <definedName name="Arg_blc_term_29">'[11]PRICE LIST'!#REF!</definedName>
    <definedName name="Arg_tij_mac_fv_5">#REF!</definedName>
    <definedName name="Arg_tij_mac_fv_7">#REF!</definedName>
    <definedName name="Argila_expandida">'[11]PRICE LIST'!#REF!</definedName>
    <definedName name="Argola_Ø100">'[11]PRICE LIST'!#REF!</definedName>
    <definedName name="Argola_Ø120">'[11]PRICE LIST'!#REF!</definedName>
    <definedName name="Argola_Ø130">'[11]PRICE LIST'!#REF!</definedName>
    <definedName name="Argola_Ø150">'[11]PRICE LIST'!#REF!</definedName>
    <definedName name="Argola_Ø200">'[11]PRICE LIST'!#REF!</definedName>
    <definedName name="Argola_Ø80">'[11]PRICE LIST'!#REF!</definedName>
    <definedName name="Argolas_Ø100_30">'[11]PRICE LIST'!#REF!</definedName>
    <definedName name="Argolas_Ø100_50">'[11]PRICE LIST'!#REF!</definedName>
    <definedName name="Argolas_Ø120_30">'[11]PRICE LIST'!#REF!</definedName>
    <definedName name="Argolas_Ø120_50">'[11]PRICE LIST'!#REF!</definedName>
    <definedName name="Argolas_Ø80">'[11]PRICE LIST'!#REF!</definedName>
    <definedName name="Argolas_Ø80_50">'[11]PRICE LIST'!#REF!</definedName>
    <definedName name="AS">#REF!</definedName>
    <definedName name="ascd">[13]Rates!#REF!</definedName>
    <definedName name="asd">#REF!</definedName>
    <definedName name="ASDFG">#REF!</definedName>
    <definedName name="ASDFTG">#REF!</definedName>
    <definedName name="Aumento_sarjeta">'[11]PRICE LIST'!#REF!</definedName>
    <definedName name="Average_Hours_Month">'[14]Link Table'!$C$20</definedName>
    <definedName name="AWCONTS">#REF!</definedName>
    <definedName name="AWE">[15]BARBISOTTI!#REF!</definedName>
    <definedName name="ayi">'[3]MH21-MH22'!#REF!</definedName>
    <definedName name="B">#REF!</definedName>
    <definedName name="B_FLG">#REF!</definedName>
    <definedName name="back_pressure">#REF!</definedName>
    <definedName name="BAL03955555">#REF!</definedName>
    <definedName name="ball">#REF!</definedName>
    <definedName name="Bar_Size">'[16]D bse 1 - All Details'!$H$3:$H$11</definedName>
    <definedName name="Bar_Type">'[16]D bse 1 - All Details'!$J$3:$J$6</definedName>
    <definedName name="Bar_Weight">'[16]D bse 1 - All Details'!$I$3:$I$11</definedName>
    <definedName name="Base1">#REF!</definedName>
    <definedName name="Base2">#REF!</definedName>
    <definedName name="Basedate">#REF!</definedName>
    <definedName name="Bases">'[16]D bse 1 - All Details'!$R$10:$R$11</definedName>
    <definedName name="bb">'[3]MH21-MH22'!#REF!</definedName>
    <definedName name="bbb">'[3]MH21-MH22'!#REF!</definedName>
    <definedName name="Beiral_capa_canal">'[11]PRICE LIST'!#REF!</definedName>
    <definedName name="BGHN">#REF!</definedName>
    <definedName name="BHNM">#REF!</definedName>
    <definedName name="bill">[17]Rates!#REF!</definedName>
    <definedName name="bill4">[18]Rates!#REF!</definedName>
    <definedName name="BILLLL">[17]Rates!#REF!</definedName>
    <definedName name="Binder_preço_refª">#REF!</definedName>
    <definedName name="Bitumen">#REF!</definedName>
    <definedName name="blankhome">[19]HOME!$F$7</definedName>
    <definedName name="blankline">#REF!</definedName>
    <definedName name="Blc_cim_10">#REF!</definedName>
    <definedName name="Blc_cim_15">#REF!</definedName>
    <definedName name="Blc_cim_20">#REF!</definedName>
    <definedName name="Blc_cim_25">#REF!</definedName>
    <definedName name="Blc_cim_27">#REF!</definedName>
    <definedName name="Blc_cim_28">#REF!</definedName>
    <definedName name="Blc_cim_fv_10">#REF!</definedName>
    <definedName name="Blc_cim_fv_15">#REF!</definedName>
    <definedName name="Blc_cim_fv_20">#REF!</definedName>
    <definedName name="Blc_cim_fv_25">#REF!</definedName>
    <definedName name="Blc_cim_fv_27">#REF!</definedName>
    <definedName name="Blc_cim_fv_28">#REF!</definedName>
    <definedName name="Blc_cim_term_14">'[11]PRICE LIST'!#REF!</definedName>
    <definedName name="Blc_cim_term_19">'[11]PRICE LIST'!#REF!</definedName>
    <definedName name="Blc_cim_term_24">'[11]PRICE LIST'!#REF!</definedName>
    <definedName name="Blc_cim_term_29">'[11]PRICE LIST'!#REF!</definedName>
    <definedName name="Blk_Size">'[16]D bse 1 - All Details'!$L$3:$L$14</definedName>
    <definedName name="Blo_cim_face_a_vista_50x20x10">#REF!</definedName>
    <definedName name="Blo_cim_face_a_vista_50x20x15">#REF!</definedName>
    <definedName name="Blo_cim_face_a_vista_50x20x20">#REF!</definedName>
    <definedName name="Blo_cim_face_a_vista_50x20x25">#REF!</definedName>
    <definedName name="Blo_cim_face_a_vista_50x20x27">#REF!</definedName>
    <definedName name="Blo_cim_face_a_vista_50x20x28">#REF!</definedName>
    <definedName name="Blo_cim_simp_50x20x10">#REF!</definedName>
    <definedName name="Blo_cim_simp_50x20x15">#REF!</definedName>
    <definedName name="Blo_cim_simp_50x20x20">#REF!</definedName>
    <definedName name="Blo_cim_simp_50x20x25">#REF!</definedName>
    <definedName name="Blo_cim_simp_50x20x27">#REF!</definedName>
    <definedName name="Blo_cim_simp_50x20x28">#REF!</definedName>
    <definedName name="Blo_term_30x19x14">#REF!</definedName>
    <definedName name="Blo_term_30x19x19">#REF!</definedName>
    <definedName name="Blo_term_30x19x24">#REF!</definedName>
    <definedName name="Blo_term_30x19x29">#REF!</definedName>
    <definedName name="Blockwork">'[20]Build up'!#REF!</definedName>
    <definedName name="Bm_Frmwk">'[16]D bse 1 - All Details'!$P$7:$P$8</definedName>
    <definedName name="bol">#REF!</definedName>
    <definedName name="BOLT">#REF!</definedName>
    <definedName name="boml">#REF!</definedName>
    <definedName name="BOSS">#REF!</definedName>
    <definedName name="botl">#REF!</definedName>
    <definedName name="botn">#REF!</definedName>
    <definedName name="BPROV">#REF!</definedName>
    <definedName name="brate">[21]Input!$D$4</definedName>
    <definedName name="Brita_nº1">#REF!</definedName>
    <definedName name="bsbsb">[13]Rates!#REF!</definedName>
    <definedName name="bua">#REF!</definedName>
    <definedName name="budmain">#REF!</definedName>
    <definedName name="BUDSALES">#REF!</definedName>
    <definedName name="Bulldozer">#REF!</definedName>
    <definedName name="butterfly">#REF!</definedName>
    <definedName name="buyothacc">#REF!</definedName>
    <definedName name="C_">#REF!</definedName>
    <definedName name="CABLE">[22]refer!$A$3:$A$71</definedName>
    <definedName name="CABLEDATA">'[2]ELECTRICAL CABLE DATABASE'!$B$2:$H$22</definedName>
    <definedName name="Caixa_estores_70_70mm">#REF!</definedName>
    <definedName name="Cal_hidraulica">#REF!</definedName>
    <definedName name="CalcAgencyPrice">#REF!</definedName>
    <definedName name="Calha_lateral">'[11]PRICE LIST'!#REF!</definedName>
    <definedName name="Camião_18Tn">#REF!</definedName>
    <definedName name="Camião_26Tn">#REF!</definedName>
    <definedName name="cant">'[23]Staff Acco.'!#REF!</definedName>
    <definedName name="Cantos">'[11]PRICE LIST'!#REF!</definedName>
    <definedName name="CAP">#REF!</definedName>
    <definedName name="Capex_GA_Items">'[24]General Premises'!$B$257:$B$285</definedName>
    <definedName name="Carpentry">'[20]Build up'!#REF!</definedName>
    <definedName name="CASSETTE">#REF!</definedName>
    <definedName name="catacc">#REF!</definedName>
    <definedName name="ccc" localSheetId="4" hidden="1">{#N/A,#N/A,FALSE,"SumD";#N/A,#N/A,FALSE,"ElecD";#N/A,#N/A,FALSE,"MechD";#N/A,#N/A,FALSE,"GeotD";#N/A,#N/A,FALSE,"PrcsD";#N/A,#N/A,FALSE,"TunnD";#N/A,#N/A,FALSE,"CivlD";#N/A,#N/A,FALSE,"NtwkD";#N/A,#N/A,FALSE,"EstgD";#N/A,#N/A,FALSE,"PEngD"}</definedName>
    <definedName name="ccc" hidden="1">{#N/A,#N/A,FALSE,"SumD";#N/A,#N/A,FALSE,"ElecD";#N/A,#N/A,FALSE,"MechD";#N/A,#N/A,FALSE,"GeotD";#N/A,#N/A,FALSE,"PrcsD";#N/A,#N/A,FALSE,"TunnD";#N/A,#N/A,FALSE,"CivlD";#N/A,#N/A,FALSE,"NtwkD";#N/A,#N/A,FALSE,"EstgD";#N/A,#N/A,FALSE,"PEngD"}</definedName>
    <definedName name="CCola_flex">'[11]PRICE LIST'!#REF!</definedName>
    <definedName name="CCola_normal">'[11]PRICE LIST'!#REF!</definedName>
    <definedName name="Ccost">#REF!</definedName>
    <definedName name="CDVG">#REF!</definedName>
    <definedName name="CEDITOPOUND">[25]intro!$H$24:$H$24</definedName>
    <definedName name="Ceilng_Finish">'[16]D bse 1 - All Details'!$F$3:$F$14</definedName>
    <definedName name="Cent">'[3]MH21-MH22'!#REF!</definedName>
    <definedName name="check">#REF!</definedName>
    <definedName name="CHILELEC1">'[2]GRAPHIC BILL OF QUANTITIES'!#REF!</definedName>
    <definedName name="CHILMAN1">'[2]GRAPHIC BILL OF QUANTITIES'!#REF!</definedName>
    <definedName name="CHILMON1">'[2]GRAPHIC BILL OF QUANTITIES'!#REF!</definedName>
    <definedName name="CHILPIPE1">'[2]GRAPHIC BILL OF QUANTITIES'!#REF!</definedName>
    <definedName name="CHILSPAR1">'[2]GRAPHIC BILL OF QUANTITIES'!#REF!</definedName>
    <definedName name="Cilindro_2500kg">#REF!</definedName>
    <definedName name="Cilindro_apeado">#REF!</definedName>
    <definedName name="Cilindro_rolos">#REF!</definedName>
    <definedName name="Cimento_branco">#REF!</definedName>
    <definedName name="Cimento_normal">#REF!</definedName>
    <definedName name="Client_Team">#REF!</definedName>
    <definedName name="clientv">#REF!</definedName>
    <definedName name="Clng_Nggns">'[16]D bse 1 - All Details'!$O$3:$O$4</definedName>
    <definedName name="CODE">#REF!</definedName>
    <definedName name="code021">[26]Criteria!$A$20:$A$21</definedName>
    <definedName name="CODE1">#REF!</definedName>
    <definedName name="code1116">[26]Criteria!$D$23:$D$24</definedName>
    <definedName name="code1180">[26]Criteria!$L$23:$L$24</definedName>
    <definedName name="code1203">[26]Criteria!$G$23:$G$24</definedName>
    <definedName name="code1205">[26]Criteria!$H$23:$H$24</definedName>
    <definedName name="code1225">[26]Criteria!$I$23:$I$24</definedName>
    <definedName name="code1251">[26]Criteria!$J$23:$J$24</definedName>
    <definedName name="code1275">[26]Criteria!$A$23:$A$24</definedName>
    <definedName name="code1282">[26]Criteria!$K$23:$K$24</definedName>
    <definedName name="code1291">[26]Criteria!$M$23:$M$24</definedName>
    <definedName name="code4101">[26]Criteria!$C$20:$C$21</definedName>
    <definedName name="code4103">[26]Criteria!$D$20:$D$21</definedName>
    <definedName name="code5102">[26]Criteria!$F$23:$F$24</definedName>
    <definedName name="cofother">#REF!,#REF!,#REF!,#REF!,#REF!,#REF!,#REF!,#REF!</definedName>
    <definedName name="Coln_Shape">'[16]D bse 1 - All Details'!$P$11:$P$12</definedName>
    <definedName name="Coln_Type">'[16]D bse 1 - All Details'!$O$11:$O$14</definedName>
    <definedName name="COM">#REF!</definedName>
    <definedName name="Commission">#REF!</definedName>
    <definedName name="Complete_Msmnt">'[16]D bse 1 - All Details'!$D$36:$D$37</definedName>
    <definedName name="Compressor">#REF!</definedName>
    <definedName name="CON">[18]Rates!#REF!</definedName>
    <definedName name="Concrete">[18]Rates!#REF!</definedName>
    <definedName name="Cones_Ø100__60">'[11]PRICE LIST'!#REF!</definedName>
    <definedName name="Cones_Ø100_50">'[11]PRICE LIST'!#REF!</definedName>
    <definedName name="Cones_Ø100_60_exc">'[11]PRICE LIST'!#REF!</definedName>
    <definedName name="Cones_Ø120_60_exc">'[11]PRICE LIST'!#REF!</definedName>
    <definedName name="Cones_Ø80_50">'[11]PRICE LIST'!#REF!</definedName>
    <definedName name="contractdays">[19]datatable!$B$83</definedName>
    <definedName name="contrib">#REF!</definedName>
    <definedName name="copy1">#REF!</definedName>
    <definedName name="copy1a">#REF!</definedName>
    <definedName name="copy2">#REF!</definedName>
    <definedName name="copy2a">#REF!</definedName>
    <definedName name="copy3">#REF!</definedName>
    <definedName name="copy3a">#REF!</definedName>
    <definedName name="copy4">#REF!</definedName>
    <definedName name="copy4a">#REF!</definedName>
    <definedName name="copy5">#REF!</definedName>
    <definedName name="copy5a">#REF!</definedName>
    <definedName name="copy6">#REF!</definedName>
    <definedName name="copy6a">#REF!</definedName>
    <definedName name="copy7">#REF!</definedName>
    <definedName name="copy7a">#REF!</definedName>
    <definedName name="copy8">#REF!</definedName>
    <definedName name="copy8a">#REF!</definedName>
    <definedName name="copy9">#REF!</definedName>
    <definedName name="copy9a">#REF!</definedName>
    <definedName name="Cost">#REF!</definedName>
    <definedName name="CPLG">#REF!</definedName>
    <definedName name="CRF">'[1]SCHEDULE CARRIER SPA'!#REF!</definedName>
    <definedName name="csplit">#REF!</definedName>
    <definedName name="Cume">'[11]PRICE LIST'!#REF!</definedName>
    <definedName name="CUP">'[2]INPUT DATA'!$F$1</definedName>
    <definedName name="CURR45">#REF!</definedName>
    <definedName name="CV_Number">#REF!</definedName>
    <definedName name="Cx_estores_com_topo_25_25">'[11]PRICE LIST'!#REF!</definedName>
    <definedName name="Cx_estores_com_topo_28_28">'[11]PRICE LIST'!#REF!</definedName>
    <definedName name="Cx_estores_com_topo_30_30">'[11]PRICE LIST'!#REF!</definedName>
    <definedName name="Cx_estores_sem_topo_25_25">'[11]PRICE LIST'!#REF!</definedName>
    <definedName name="Cx_estores_sem_topo_28_28">'[11]PRICE LIST'!#REF!</definedName>
    <definedName name="Cx_estores_sem_topo_30_30">'[11]PRICE LIST'!#REF!</definedName>
    <definedName name="Cx_saneamento_30x30">'[11]PRICE LIST'!#REF!</definedName>
    <definedName name="Cx_saneamento_40x40">'[11]PRICE LIST'!#REF!</definedName>
    <definedName name="Cx_saneamento_50x50">'[11]PRICE LIST'!#REF!</definedName>
    <definedName name="Cx_saneamento_60x60">'[11]PRICE LIST'!#REF!</definedName>
    <definedName name="Cx_saneamento_80x80">'[11]PRICE LIST'!#REF!</definedName>
    <definedName name="d" localSheetId="4" hidden="1">{#N/A,#N/A,FALSE,"SumG";#N/A,#N/A,FALSE,"ElecG";#N/A,#N/A,FALSE,"MechG";#N/A,#N/A,FALSE,"GeotG";#N/A,#N/A,FALSE,"PrcsG";#N/A,#N/A,FALSE,"TunnG";#N/A,#N/A,FALSE,"CivlG";#N/A,#N/A,FALSE,"NtwkG";#N/A,#N/A,FALSE,"EstgG";#N/A,#N/A,FALSE,"PEngG"}</definedName>
    <definedName name="d" hidden="1">{#N/A,#N/A,FALSE,"SumG";#N/A,#N/A,FALSE,"ElecG";#N/A,#N/A,FALSE,"MechG";#N/A,#N/A,FALSE,"GeotG";#N/A,#N/A,FALSE,"PrcsG";#N/A,#N/A,FALSE,"TunnG";#N/A,#N/A,FALSE,"CivlG";#N/A,#N/A,FALSE,"NtwkG";#N/A,#N/A,FALSE,"EstgG";#N/A,#N/A,FALSE,"PEngG"}</definedName>
    <definedName name="DAILYRATE">'[27]ELECTRICAL WORKS'!#REF!</definedName>
    <definedName name="DAILYWAGE">'[28]PLUMBING INSTALLATION WORKS'!$M$1</definedName>
    <definedName name="damoah">'[3]MH21-MH22'!#REF!</definedName>
    <definedName name="daniel">'[3]MH21-MH22'!#REF!</definedName>
    <definedName name="Danodren_H15">#REF!</definedName>
    <definedName name="Danodren_H15_plus">'[11]PRICE LIST'!#REF!</definedName>
    <definedName name="Danofon">'[11]PRICE LIST'!#REF!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a">#REF!</definedName>
    <definedName name="_xlnm.Database">#REF!</definedName>
    <definedName name="DATE">#REF!</definedName>
    <definedName name="DaWk7">#REF!</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s">[8]Estimate!#REF!</definedName>
    <definedName name="dbs1z">[8]Estimate!#REF!</definedName>
    <definedName name="dbs76z">[8]Estimate!#REF!</definedName>
    <definedName name="dbsz">[8]Estimate!#REF!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d">#REF!</definedName>
    <definedName name="ddddd" localSheetId="4" hidden="1">{#N/A,#N/A,FALSE,"SumD";#N/A,#N/A,FALSE,"ElecD";#N/A,#N/A,FALSE,"MechD";#N/A,#N/A,FALSE,"GeotD";#N/A,#N/A,FALSE,"PrcsD";#N/A,#N/A,FALSE,"TunnD";#N/A,#N/A,FALSE,"CivlD";#N/A,#N/A,FALSE,"NtwkD";#N/A,#N/A,FALSE,"EstgD";#N/A,#N/A,FALSE,"PEngD"}</definedName>
    <definedName name="ddddd" hidden="1">{#N/A,#N/A,FALSE,"SumD";#N/A,#N/A,FALSE,"ElecD";#N/A,#N/A,FALSE,"MechD";#N/A,#N/A,FALSE,"GeotD";#N/A,#N/A,FALSE,"PrcsD";#N/A,#N/A,FALSE,"TunnD";#N/A,#N/A,FALSE,"CivlD";#N/A,#N/A,FALSE,"NtwkD";#N/A,#N/A,FALSE,"EstgD";#N/A,#N/A,FALSE,"PEngD"}</definedName>
    <definedName name="dddddd">[13]Rates!#REF!</definedName>
    <definedName name="ddddddddddddddddd">#REF!</definedName>
    <definedName name="dddddz" localSheetId="4" hidden="1">{#N/A,#N/A,FALSE,"SumD";#N/A,#N/A,FALSE,"ElecD";#N/A,#N/A,FALSE,"MechD";#N/A,#N/A,FALSE,"GeotD";#N/A,#N/A,FALSE,"PrcsD";#N/A,#N/A,FALSE,"TunnD";#N/A,#N/A,FALSE,"CivlD";#N/A,#N/A,FALSE,"NtwkD";#N/A,#N/A,FALSE,"EstgD";#N/A,#N/A,FALSE,"PEngD"}</definedName>
    <definedName name="dddddz" hidden="1">{#N/A,#N/A,FALSE,"SumD";#N/A,#N/A,FALSE,"ElecD";#N/A,#N/A,FALSE,"MechD";#N/A,#N/A,FALSE,"GeotD";#N/A,#N/A,FALSE,"PrcsD";#N/A,#N/A,FALSE,"TunnD";#N/A,#N/A,FALSE,"CivlD";#N/A,#N/A,FALSE,"NtwkD";#N/A,#N/A,FALSE,"EstgD";#N/A,#N/A,FALSE,"PEngD"}</definedName>
    <definedName name="deed">#REF!</definedName>
    <definedName name="Deflation">#REF!</definedName>
    <definedName name="deft">#REF!</definedName>
    <definedName name="dela">#REF!</definedName>
    <definedName name="DelDC">#REF!</definedName>
    <definedName name="DelDm">#REF!</definedName>
    <definedName name="Delivery">#REF!</definedName>
    <definedName name="DelType">#REF!</definedName>
    <definedName name="Dens_Aço_Escadas">#REF!</definedName>
    <definedName name="Dens_Aço_LajeMaciça">#REF!</definedName>
    <definedName name="Dens_Aço_Lintel">#REF!</definedName>
    <definedName name="Dens_Aço_Muretes">#REF!</definedName>
    <definedName name="Dens_Aço_Paredes_CxE">#REF!</definedName>
    <definedName name="Dens_Aço_Paredes_MS">#REF!</definedName>
    <definedName name="Dens_Aço_Pilares">#REF!</definedName>
    <definedName name="Dens_Aço_Sapata_C">#REF!</definedName>
    <definedName name="Dens_Aço_Sapata_I">#REF!</definedName>
    <definedName name="Dens_Aço_Vigas">#REF!</definedName>
    <definedName name="Dens_Cof_Escadas">#REF!</definedName>
    <definedName name="Dens_Cof_LajeMaciça">#REF!</definedName>
    <definedName name="Dens_Cof_Lintel">#REF!</definedName>
    <definedName name="Dens_Cof_Muretes">#REF!</definedName>
    <definedName name="Dens_Cof_Paredes_CxE">#REF!</definedName>
    <definedName name="Dens_Cof_Paredes_MS">#REF!</definedName>
    <definedName name="Dens_Cof_Pilares">#REF!</definedName>
    <definedName name="Dens_Cof_Sapata_C">#REF!</definedName>
    <definedName name="Dens_Cof_Sapata_I">#REF!</definedName>
    <definedName name="Dens_Cof_Vigas">#REF!</definedName>
    <definedName name="deptLookup">#REF!</definedName>
    <definedName name="Description">#REF!</definedName>
    <definedName name="Desgaste_preço_refª">#REF!</definedName>
    <definedName name="Design___Civils">#REF!</definedName>
    <definedName name="Design___Signalling">#REF!</definedName>
    <definedName name="Design_Team_Fees">#REF!</definedName>
    <definedName name="Desmontagem_andaime">#REF!</definedName>
    <definedName name="Desmontagem_cimbre">#REF!</definedName>
    <definedName name="dfcvb">#REF!</definedName>
    <definedName name="dfcvbnm">#REF!</definedName>
    <definedName name="dfcx">#REF!</definedName>
    <definedName name="dfffff" localSheetId="4" hidden="1">{#N/A,#N/A,FALSE,"SumG";#N/A,#N/A,FALSE,"ElecG";#N/A,#N/A,FALSE,"MechG";#N/A,#N/A,FALSE,"GeotG";#N/A,#N/A,FALSE,"PrcsG";#N/A,#N/A,FALSE,"TunnG";#N/A,#N/A,FALSE,"CivlG";#N/A,#N/A,FALSE,"NtwkG";#N/A,#N/A,FALSE,"EstgG";#N/A,#N/A,FALSE,"PEngG"}</definedName>
    <definedName name="dfffff" hidden="1">{#N/A,#N/A,FALSE,"SumG";#N/A,#N/A,FALSE,"ElecG";#N/A,#N/A,FALSE,"MechG";#N/A,#N/A,FALSE,"GeotG";#N/A,#N/A,FALSE,"PrcsG";#N/A,#N/A,FALSE,"TunnG";#N/A,#N/A,FALSE,"CivlG";#N/A,#N/A,FALSE,"NtwkG";#N/A,#N/A,FALSE,"EstgG";#N/A,#N/A,FALSE,"PEngG"}</definedName>
    <definedName name="dfffffz" localSheetId="4" hidden="1">{#N/A,#N/A,FALSE,"SumG";#N/A,#N/A,FALSE,"ElecG";#N/A,#N/A,FALSE,"MechG";#N/A,#N/A,FALSE,"GeotG";#N/A,#N/A,FALSE,"PrcsG";#N/A,#N/A,FALSE,"TunnG";#N/A,#N/A,FALSE,"CivlG";#N/A,#N/A,FALSE,"NtwkG";#N/A,#N/A,FALSE,"EstgG";#N/A,#N/A,FALSE,"PEngG"}</definedName>
    <definedName name="dfffffz" hidden="1">{#N/A,#N/A,FALSE,"SumG";#N/A,#N/A,FALSE,"ElecG";#N/A,#N/A,FALSE,"MechG";#N/A,#N/A,FALSE,"GeotG";#N/A,#N/A,FALSE,"PrcsG";#N/A,#N/A,FALSE,"TunnG";#N/A,#N/A,FALSE,"CivlG";#N/A,#N/A,FALSE,"NtwkG";#N/A,#N/A,FALSE,"EstgG";#N/A,#N/A,FALSE,"PEngG"}</definedName>
    <definedName name="dfg">#REF!</definedName>
    <definedName name="dfghl">#REF!</definedName>
    <definedName name="dfgsdfg" localSheetId="4" hidden="1">{#N/A,#N/A,FALSE,"SumD";#N/A,#N/A,FALSE,"ElecD";#N/A,#N/A,FALSE,"MechD";#N/A,#N/A,FALSE,"GeotD";#N/A,#N/A,FALSE,"PrcsD";#N/A,#N/A,FALSE,"TunnD";#N/A,#N/A,FALSE,"CivlD";#N/A,#N/A,FALSE,"NtwkD";#N/A,#N/A,FALSE,"EstgD";#N/A,#N/A,FALSE,"PEngD"}</definedName>
    <definedName name="dfgsdfg" hidden="1">{#N/A,#N/A,FALSE,"SumD";#N/A,#N/A,FALSE,"ElecD";#N/A,#N/A,FALSE,"MechD";#N/A,#N/A,FALSE,"GeotD";#N/A,#N/A,FALSE,"PrcsD";#N/A,#N/A,FALSE,"TunnD";#N/A,#N/A,FALSE,"CivlD";#N/A,#N/A,FALSE,"NtwkD";#N/A,#N/A,FALSE,"EstgD";#N/A,#N/A,FALSE,"PEngD"}</definedName>
    <definedName name="dfvbn">#REF!</definedName>
    <definedName name="dgfd" localSheetId="4" hidden="1">{#N/A,#N/A,FALSE,"SumG";#N/A,#N/A,FALSE,"ElecG";#N/A,#N/A,FALSE,"MechG";#N/A,#N/A,FALSE,"GeotG";#N/A,#N/A,FALSE,"PrcsG";#N/A,#N/A,FALSE,"TunnG";#N/A,#N/A,FALSE,"CivlG";#N/A,#N/A,FALSE,"NtwkG";#N/A,#N/A,FALSE,"EstgG";#N/A,#N/A,FALSE,"PEngG"}</definedName>
    <definedName name="dgfd" hidden="1">{#N/A,#N/A,FALSE,"SumG";#N/A,#N/A,FALSE,"ElecG";#N/A,#N/A,FALSE,"MechG";#N/A,#N/A,FALSE,"GeotG";#N/A,#N/A,FALSE,"PrcsG";#N/A,#N/A,FALSE,"TunnG";#N/A,#N/A,FALSE,"CivlG";#N/A,#N/A,FALSE,"NtwkG";#N/A,#N/A,FALSE,"EstgG";#N/A,#N/A,FALSE,"PEngG"}</definedName>
    <definedName name="dgfdz" localSheetId="4" hidden="1">{#N/A,#N/A,FALSE,"SumG";#N/A,#N/A,FALSE,"ElecG";#N/A,#N/A,FALSE,"MechG";#N/A,#N/A,FALSE,"GeotG";#N/A,#N/A,FALSE,"PrcsG";#N/A,#N/A,FALSE,"TunnG";#N/A,#N/A,FALSE,"CivlG";#N/A,#N/A,FALSE,"NtwkG";#N/A,#N/A,FALSE,"EstgG";#N/A,#N/A,FALSE,"PEngG"}</definedName>
    <definedName name="dgfdz" hidden="1">{#N/A,#N/A,FALSE,"SumG";#N/A,#N/A,FALSE,"ElecG";#N/A,#N/A,FALSE,"MechG";#N/A,#N/A,FALSE,"GeotG";#N/A,#N/A,FALSE,"PrcsG";#N/A,#N/A,FALSE,"TunnG";#N/A,#N/A,FALSE,"CivlG";#N/A,#N/A,FALSE,"NtwkG";#N/A,#N/A,FALSE,"EstgG";#N/A,#N/A,FALSE,"PEngG"}</definedName>
    <definedName name="DGHJK">#REF!</definedName>
    <definedName name="diameter">#REF!</definedName>
    <definedName name="diaphragm">#REF!</definedName>
    <definedName name="ditinvacc">#REF!</definedName>
    <definedName name="DM">'[2]GRAPHIC BILL OF QUANTITIES'!#REF!</definedName>
    <definedName name="DMATESUM">'[2]DUCTMATE CALCULATION #1'!$G$158:$P$163</definedName>
    <definedName name="dollar">#REF!</definedName>
    <definedName name="dollaradjust">'[27]ELECTRICAL WORKS'!#REF!</definedName>
    <definedName name="DOLLARRATE">#REF!</definedName>
    <definedName name="DOLLARTOPOUND">[25]intro!$H$25:$H$25</definedName>
    <definedName name="DOVEACC">#REF!</definedName>
    <definedName name="Dr_Sch">'[16]D bse 1 - All Details'!$D$62:$D$298</definedName>
    <definedName name="Dr_Spec">'[16]D bse 1 - All Details'!$E$19:$E$32</definedName>
    <definedName name="Dr_Type">'[16]D bse 1 - All Details'!$D$19:$D$26</definedName>
    <definedName name="drain_trap">#REF!</definedName>
    <definedName name="Drainage">'[3]MH21-MH22'!#REF!</definedName>
    <definedName name="DRIVERMONTH">[25]lab!$B$144</definedName>
    <definedName name="dsfgdsfg" localSheetId="4" hidden="1">{#N/A,#N/A,FALSE,"SumD";#N/A,#N/A,FALSE,"ElecD";#N/A,#N/A,FALSE,"MechD";#N/A,#N/A,FALSE,"GeotD";#N/A,#N/A,FALSE,"PrcsD";#N/A,#N/A,FALSE,"TunnD";#N/A,#N/A,FALSE,"CivlD";#N/A,#N/A,FALSE,"NtwkD";#N/A,#N/A,FALSE,"EstgD";#N/A,#N/A,FALSE,"PEngD"}</definedName>
    <definedName name="dsfgdsfg" hidden="1">{#N/A,#N/A,FALSE,"SumD";#N/A,#N/A,FALSE,"ElecD";#N/A,#N/A,FALSE,"MechD";#N/A,#N/A,FALSE,"GeotD";#N/A,#N/A,FALSE,"PrcsD";#N/A,#N/A,FALSE,"TunnD";#N/A,#N/A,FALSE,"CivlD";#N/A,#N/A,FALSE,"NtwkD";#N/A,#N/A,FALSE,"EstgD";#N/A,#N/A,FALSE,"PEngD"}</definedName>
    <definedName name="dsfgsdfg" localSheetId="4" hidden="1">{#N/A,#N/A,FALSE,"SumG";#N/A,#N/A,FALSE,"ElecG";#N/A,#N/A,FALSE,"MechG";#N/A,#N/A,FALSE,"GeotG";#N/A,#N/A,FALSE,"PrcsG";#N/A,#N/A,FALSE,"TunnG";#N/A,#N/A,FALSE,"CivlG";#N/A,#N/A,FALSE,"NtwkG";#N/A,#N/A,FALSE,"EstgG";#N/A,#N/A,FALSE,"PEngG"}</definedName>
    <definedName name="dsfgsdfg" hidden="1">{#N/A,#N/A,FALSE,"SumG";#N/A,#N/A,FALSE,"ElecG";#N/A,#N/A,FALSE,"MechG";#N/A,#N/A,FALSE,"GeotG";#N/A,#N/A,FALSE,"PrcsG";#N/A,#N/A,FALSE,"TunnG";#N/A,#N/A,FALSE,"CivlG";#N/A,#N/A,FALSE,"NtwkG";#N/A,#N/A,FALSE,"EstgG";#N/A,#N/A,FALSE,"PEngG"}</definedName>
    <definedName name="dual_plate_check">#REF!</definedName>
    <definedName name="DUCTMATE_DATABASE">'[2]DUCTMATE  DATABASE'!$A$3:$K$14</definedName>
    <definedName name="DUCTMATESUM2">'[2]DUCTMATE CALCULATION #2'!$G$158:$P$164</definedName>
    <definedName name="DUCTSUM1">'[2]GRAPHIC BILL OF QUANTITIES'!#REF!</definedName>
    <definedName name="dummy">#REF!</definedName>
    <definedName name="dummy1">#REF!</definedName>
    <definedName name="dumppr">#REF!</definedName>
    <definedName name="duplex_strainer">#REF!</definedName>
    <definedName name="dutyacc">#REF!</definedName>
    <definedName name="DUTYACCCALC">#REF!</definedName>
    <definedName name="dvbgf" localSheetId="4" hidden="1">{#N/A,#N/A,FALSE,"SumD";#N/A,#N/A,FALSE,"ElecD";#N/A,#N/A,FALSE,"MechD";#N/A,#N/A,FALSE,"GeotD";#N/A,#N/A,FALSE,"PrcsD";#N/A,#N/A,FALSE,"TunnD";#N/A,#N/A,FALSE,"CivlD";#N/A,#N/A,FALSE,"NtwkD";#N/A,#N/A,FALSE,"EstgD";#N/A,#N/A,FALSE,"PEngD"}</definedName>
    <definedName name="dvbgf" hidden="1">{#N/A,#N/A,FALSE,"SumD";#N/A,#N/A,FALSE,"ElecD";#N/A,#N/A,FALSE,"MechD";#N/A,#N/A,FALSE,"GeotD";#N/A,#N/A,FALSE,"PrcsD";#N/A,#N/A,FALSE,"TunnD";#N/A,#N/A,FALSE,"CivlD";#N/A,#N/A,FALSE,"NtwkD";#N/A,#N/A,FALSE,"EstgD";#N/A,#N/A,FALSE,"PEngD"}</definedName>
    <definedName name="dvbgfz" localSheetId="4" hidden="1">{#N/A,#N/A,FALSE,"SumD";#N/A,#N/A,FALSE,"ElecD";#N/A,#N/A,FALSE,"MechD";#N/A,#N/A,FALSE,"GeotD";#N/A,#N/A,FALSE,"PrcsD";#N/A,#N/A,FALSE,"TunnD";#N/A,#N/A,FALSE,"CivlD";#N/A,#N/A,FALSE,"NtwkD";#N/A,#N/A,FALSE,"EstgD";#N/A,#N/A,FALSE,"PEngD"}</definedName>
    <definedName name="dvbgfz" hidden="1">{#N/A,#N/A,FALSE,"SumD";#N/A,#N/A,FALSE,"ElecD";#N/A,#N/A,FALSE,"MechD";#N/A,#N/A,FALSE,"GeotD";#N/A,#N/A,FALSE,"PrcsD";#N/A,#N/A,FALSE,"TunnD";#N/A,#N/A,FALSE,"CivlD";#N/A,#N/A,FALSE,"NtwkD";#N/A,#N/A,FALSE,"EstgD";#N/A,#N/A,FALSE,"PEngD"}</definedName>
    <definedName name="E">#REF!</definedName>
    <definedName name="EARTH">[18]Rates!#REF!</definedName>
    <definedName name="Earthwork">[18]Rates!#REF!</definedName>
    <definedName name="ebow">'[29]Rebars Take-Off by AAL'!$K$3:$L$9</definedName>
    <definedName name="ED">[18]Rates!#REF!</definedName>
    <definedName name="edfg">#REF!</definedName>
    <definedName name="edfk">#REF!</definedName>
    <definedName name="ee" localSheetId="4" hidden="1">{#N/A,#N/A,FALSE,"SumG";#N/A,#N/A,FALSE,"ElecG";#N/A,#N/A,FALSE,"MechG";#N/A,#N/A,FALSE,"GeotG";#N/A,#N/A,FALSE,"PrcsG";#N/A,#N/A,FALSE,"TunnG";#N/A,#N/A,FALSE,"CivlG";#N/A,#N/A,FALSE,"NtwkG";#N/A,#N/A,FALSE,"EstgG";#N/A,#N/A,FALSE,"PEngG"}</definedName>
    <definedName name="ee" hidden="1">{#N/A,#N/A,FALSE,"SumG";#N/A,#N/A,FALSE,"ElecG";#N/A,#N/A,FALSE,"MechG";#N/A,#N/A,FALSE,"GeotG";#N/A,#N/A,FALSE,"PrcsG";#N/A,#N/A,FALSE,"TunnG";#N/A,#N/A,FALSE,"CivlG";#N/A,#N/A,FALSE,"NtwkG";#N/A,#N/A,FALSE,"EstgG";#N/A,#N/A,FALSE,"PEngG"}</definedName>
    <definedName name="eee">'[3]MH21-MH22'!#REF!</definedName>
    <definedName name="eez" localSheetId="4" hidden="1">{#N/A,#N/A,FALSE,"SumG";#N/A,#N/A,FALSE,"ElecG";#N/A,#N/A,FALSE,"MechG";#N/A,#N/A,FALSE,"GeotG";#N/A,#N/A,FALSE,"PrcsG";#N/A,#N/A,FALSE,"TunnG";#N/A,#N/A,FALSE,"CivlG";#N/A,#N/A,FALSE,"NtwkG";#N/A,#N/A,FALSE,"EstgG";#N/A,#N/A,FALSE,"PEngG"}</definedName>
    <definedName name="eez" hidden="1">{#N/A,#N/A,FALSE,"SumG";#N/A,#N/A,FALSE,"ElecG";#N/A,#N/A,FALSE,"MechG";#N/A,#N/A,FALSE,"GeotG";#N/A,#N/A,FALSE,"PrcsG";#N/A,#N/A,FALSE,"TunnG";#N/A,#N/A,FALSE,"CivlG";#N/A,#N/A,FALSE,"NtwkG";#N/A,#N/A,FALSE,"EstgG";#N/A,#N/A,FALSE,"PEngG"}</definedName>
    <definedName name="efdgb">#REF!</definedName>
    <definedName name="efgyh">#REF!</definedName>
    <definedName name="EFTGN">#REF!</definedName>
    <definedName name="Electricista">#REF!</definedName>
    <definedName name="ELECTSUM">'[2]GRAPHIC BILL OF QUANTITIES'!#REF!</definedName>
    <definedName name="elmathandling">'[27]ELECTRICAL WORKS'!#REF!</definedName>
    <definedName name="elprofit">'[27]ELECTRICAL WORKS'!#REF!</definedName>
    <definedName name="elsupervision">'[27]ELECTRICAL WORKS'!#REF!</definedName>
    <definedName name="elsupply">'[27]ELECTRICAL WORKS'!#REF!</definedName>
    <definedName name="eltooling">'[27]ELECTRICAL WORKS'!#REF!</definedName>
    <definedName name="emma">'[3]MH21-MH22'!#REF!</definedName>
    <definedName name="Emulsao_betuminosa_01">'[11]PRICE LIST'!#REF!</definedName>
    <definedName name="Emulsao_betuminosa_02">'[11]PRICE LIST'!#REF!</definedName>
    <definedName name="Emulsion">#REF!</definedName>
    <definedName name="Enoc">#REF!</definedName>
    <definedName name="Enoch">#REF!</definedName>
    <definedName name="Enrocamento_rachão">#REF!</definedName>
    <definedName name="EOL">#REF!</definedName>
    <definedName name="eqda">#REF!</definedName>
    <definedName name="EQUIP2">'[2]GRAPHIC BILL OF QUANTITIES'!#REF!</definedName>
    <definedName name="er">[5]당초!#REF!</definedName>
    <definedName name="erhk">#REF!</definedName>
    <definedName name="ert">#REF!</definedName>
    <definedName name="ERTHJ">#REF!</definedName>
    <definedName name="erz" localSheetId="4" hidden="1">{#N/A,#N/A,FALSE,"SumG";#N/A,#N/A,FALSE,"ElecG";#N/A,#N/A,FALSE,"MechG";#N/A,#N/A,FALSE,"GeotG";#N/A,#N/A,FALSE,"PrcsG";#N/A,#N/A,FALSE,"TunnG";#N/A,#N/A,FALSE,"CivlG";#N/A,#N/A,FALSE,"NtwkG";#N/A,#N/A,FALSE,"EstgG";#N/A,#N/A,FALSE,"PEngG"}</definedName>
    <definedName name="erz" hidden="1">{#N/A,#N/A,FALSE,"SumG";#N/A,#N/A,FALSE,"ElecG";#N/A,#N/A,FALSE,"MechG";#N/A,#N/A,FALSE,"GeotG";#N/A,#N/A,FALSE,"PrcsG";#N/A,#N/A,FALSE,"TunnG";#N/A,#N/A,FALSE,"CivlG";#N/A,#N/A,FALSE,"NtwkG";#N/A,#N/A,FALSE,"EstgG";#N/A,#N/A,FALSE,"PEngG"}</definedName>
    <definedName name="Estimation_Risk">[30]Summary!#REF!</definedName>
    <definedName name="Estore_ext_aluminio">#REF!</definedName>
    <definedName name="estpl">#REF!</definedName>
    <definedName name="EURORATE">#REF!</definedName>
    <definedName name="eva">'[31]SCHEDULE CARRIER SPA'!#REF!</definedName>
    <definedName name="ewne">#REF!</definedName>
    <definedName name="ex_joint">#REF!</definedName>
    <definedName name="Excel_BuiltIn__FilterDatabase_1">#REF!</definedName>
    <definedName name="Extintor_ABC_2Kg">'[11]PRICE LIST'!#REF!</definedName>
    <definedName name="Extintor_ABC_6Kg">'[11]PRICE LIST'!#REF!</definedName>
    <definedName name="Extintor_CO2_2Kg">'[11]PRICE LIST'!#REF!</definedName>
    <definedName name="Extintor_CO2_5Kg">'[11]PRICE LIST'!#REF!</definedName>
    <definedName name="F">#REF!</definedName>
    <definedName name="FACE">#REF!</definedName>
    <definedName name="Factor_Total">'[32]Wembley '!#REF!</definedName>
    <definedName name="Fanlite_Type">'[16]D bse 1 - All Details'!$L$19:$L$27</definedName>
    <definedName name="FASFS">[17]Rates!#REF!</definedName>
    <definedName name="Fcost">#REF!</definedName>
    <definedName name="fdff" localSheetId="4" hidden="1">{#N/A,#N/A,FALSE,"SumG";#N/A,#N/A,FALSE,"ElecG";#N/A,#N/A,FALSE,"MechG";#N/A,#N/A,FALSE,"GeotG";#N/A,#N/A,FALSE,"PrcsG";#N/A,#N/A,FALSE,"TunnG";#N/A,#N/A,FALSE,"CivlG";#N/A,#N/A,FALSE,"NtwkG";#N/A,#N/A,FALSE,"EstgG";#N/A,#N/A,FALSE,"PEngG"}</definedName>
    <definedName name="fdff" hidden="1">{#N/A,#N/A,FALSE,"SumG";#N/A,#N/A,FALSE,"ElecG";#N/A,#N/A,FALSE,"MechG";#N/A,#N/A,FALSE,"GeotG";#N/A,#N/A,FALSE,"PrcsG";#N/A,#N/A,FALSE,"TunnG";#N/A,#N/A,FALSE,"CivlG";#N/A,#N/A,FALSE,"NtwkG";#N/A,#N/A,FALSE,"EstgG";#N/A,#N/A,FALSE,"PEngG"}</definedName>
    <definedName name="fdffz" localSheetId="4" hidden="1">{#N/A,#N/A,FALSE,"SumG";#N/A,#N/A,FALSE,"ElecG";#N/A,#N/A,FALSE,"MechG";#N/A,#N/A,FALSE,"GeotG";#N/A,#N/A,FALSE,"PrcsG";#N/A,#N/A,FALSE,"TunnG";#N/A,#N/A,FALSE,"CivlG";#N/A,#N/A,FALSE,"NtwkG";#N/A,#N/A,FALSE,"EstgG";#N/A,#N/A,FALSE,"PEngG"}</definedName>
    <definedName name="fdffz" hidden="1">{#N/A,#N/A,FALSE,"SumG";#N/A,#N/A,FALSE,"ElecG";#N/A,#N/A,FALSE,"MechG";#N/A,#N/A,FALSE,"GeotG";#N/A,#N/A,FALSE,"PrcsG";#N/A,#N/A,FALSE,"TunnG";#N/A,#N/A,FALSE,"CivlG";#N/A,#N/A,FALSE,"NtwkG";#N/A,#N/A,FALSE,"EstgG";#N/A,#N/A,FALSE,"PEngG"}</definedName>
    <definedName name="fdsgw" localSheetId="4" hidden="1">{#N/A,#N/A,FALSE,"SumD";#N/A,#N/A,FALSE,"ElecD";#N/A,#N/A,FALSE,"MechD";#N/A,#N/A,FALSE,"GeotD";#N/A,#N/A,FALSE,"PrcsD";#N/A,#N/A,FALSE,"TunnD";#N/A,#N/A,FALSE,"CivlD";#N/A,#N/A,FALSE,"NtwkD";#N/A,#N/A,FALSE,"EstgD";#N/A,#N/A,FALSE,"PEngD"}</definedName>
    <definedName name="fdsgw" hidden="1">{#N/A,#N/A,FALSE,"SumD";#N/A,#N/A,FALSE,"ElecD";#N/A,#N/A,FALSE,"MechD";#N/A,#N/A,FALSE,"GeotD";#N/A,#N/A,FALSE,"PrcsD";#N/A,#N/A,FALSE,"TunnD";#N/A,#N/A,FALSE,"CivlD";#N/A,#N/A,FALSE,"NtwkD";#N/A,#N/A,FALSE,"EstgD";#N/A,#N/A,FALSE,"PEngD"}</definedName>
    <definedName name="Felix">'[3]MH21-MH22'!#REF!</definedName>
    <definedName name="fencewall">#REF!</definedName>
    <definedName name="FF">'[2]GRAPHIC BILL OF QUANTITIES'!#REF!</definedName>
    <definedName name="fff">[5]당초!#REF!</definedName>
    <definedName name="fffffffff" localSheetId="4" hidden="1">{#N/A,#N/A,FALSE,"SumD";#N/A,#N/A,FALSE,"ElecD";#N/A,#N/A,FALSE,"MechD";#N/A,#N/A,FALSE,"GeotD";#N/A,#N/A,FALSE,"PrcsD";#N/A,#N/A,FALSE,"TunnD";#N/A,#N/A,FALSE,"CivlD";#N/A,#N/A,FALSE,"NtwkD";#N/A,#N/A,FALSE,"EstgD";#N/A,#N/A,FALSE,"PEngD"}</definedName>
    <definedName name="fffffffff" hidden="1">{#N/A,#N/A,FALSE,"SumD";#N/A,#N/A,FALSE,"ElecD";#N/A,#N/A,FALSE,"MechD";#N/A,#N/A,FALSE,"GeotD";#N/A,#N/A,FALSE,"PrcsD";#N/A,#N/A,FALSE,"TunnD";#N/A,#N/A,FALSE,"CivlD";#N/A,#N/A,FALSE,"NtwkD";#N/A,#N/A,FALSE,"EstgD";#N/A,#N/A,FALSE,"PEngD"}</definedName>
    <definedName name="ffffffffffffff" localSheetId="4" hidden="1">{#N/A,#N/A,FALSE,"SumG";#N/A,#N/A,FALSE,"ElecG";#N/A,#N/A,FALSE,"MechG";#N/A,#N/A,FALSE,"GeotG";#N/A,#N/A,FALSE,"PrcsG";#N/A,#N/A,FALSE,"TunnG";#N/A,#N/A,FALSE,"CivlG";#N/A,#N/A,FALSE,"NtwkG";#N/A,#N/A,FALSE,"EstgG";#N/A,#N/A,FALSE,"PEngG"}</definedName>
    <definedName name="ffffffffffffff" hidden="1">{#N/A,#N/A,FALSE,"SumG";#N/A,#N/A,FALSE,"ElecG";#N/A,#N/A,FALSE,"MechG";#N/A,#N/A,FALSE,"GeotG";#N/A,#N/A,FALSE,"PrcsG";#N/A,#N/A,FALSE,"TunnG";#N/A,#N/A,FALSE,"CivlG";#N/A,#N/A,FALSE,"NtwkG";#N/A,#N/A,FALSE,"EstgG";#N/A,#N/A,FALSE,"PEngG"}</definedName>
    <definedName name="fffffffffffffff">#REF!</definedName>
    <definedName name="ffffffffffffffff" localSheetId="4" hidden="1">{#N/A,#N/A,FALSE,"SumD";#N/A,#N/A,FALSE,"ElecD";#N/A,#N/A,FALSE,"MechD";#N/A,#N/A,FALSE,"GeotD";#N/A,#N/A,FALSE,"PrcsD";#N/A,#N/A,FALSE,"TunnD";#N/A,#N/A,FALSE,"CivlD";#N/A,#N/A,FALSE,"NtwkD";#N/A,#N/A,FALSE,"EstgD";#N/A,#N/A,FALSE,"PEngD"}</definedName>
    <definedName name="ffffffffffffffff" hidden="1">{#N/A,#N/A,FALSE,"SumD";#N/A,#N/A,FALSE,"ElecD";#N/A,#N/A,FALSE,"MechD";#N/A,#N/A,FALSE,"GeotD";#N/A,#N/A,FALSE,"PrcsD";#N/A,#N/A,FALSE,"TunnD";#N/A,#N/A,FALSE,"CivlD";#N/A,#N/A,FALSE,"NtwkD";#N/A,#N/A,FALSE,"EstgD";#N/A,#N/A,FALSE,"PEngD"}</definedName>
    <definedName name="ffffffffffffffffffff">[33]Estimate!#REF!</definedName>
    <definedName name="fffffffffffffffffffff" localSheetId="4" hidden="1">{#N/A,#N/A,FALSE,"SumD";#N/A,#N/A,FALSE,"ElecD";#N/A,#N/A,FALSE,"MechD";#N/A,#N/A,FALSE,"GeotD";#N/A,#N/A,FALSE,"PrcsD";#N/A,#N/A,FALSE,"TunnD";#N/A,#N/A,FALSE,"CivlD";#N/A,#N/A,FALSE,"NtwkD";#N/A,#N/A,FALSE,"EstgD";#N/A,#N/A,FALSE,"PEngD"}</definedName>
    <definedName name="fffffffffffffffffffff" hidden="1">{#N/A,#N/A,FALSE,"SumD";#N/A,#N/A,FALSE,"ElecD";#N/A,#N/A,FALSE,"MechD";#N/A,#N/A,FALSE,"GeotD";#N/A,#N/A,FALSE,"PrcsD";#N/A,#N/A,FALSE,"TunnD";#N/A,#N/A,FALSE,"CivlD";#N/A,#N/A,FALSE,"NtwkD";#N/A,#N/A,FALSE,"EstgD";#N/A,#N/A,FALSE,"PEngD"}</definedName>
    <definedName name="fffffffffffffffffffffff" localSheetId="4" hidden="1">{#N/A,#N/A,FALSE,"SumD";#N/A,#N/A,FALSE,"ElecD";#N/A,#N/A,FALSE,"MechD";#N/A,#N/A,FALSE,"GeotD";#N/A,#N/A,FALSE,"PrcsD";#N/A,#N/A,FALSE,"TunnD";#N/A,#N/A,FALSE,"CivlD";#N/A,#N/A,FALSE,"NtwkD";#N/A,#N/A,FALSE,"EstgD";#N/A,#N/A,FALSE,"PEngD"}</definedName>
    <definedName name="fffffffffffffffffffffff" hidden="1">{#N/A,#N/A,FALSE,"SumD";#N/A,#N/A,FALSE,"ElecD";#N/A,#N/A,FALSE,"MechD";#N/A,#N/A,FALSE,"GeotD";#N/A,#N/A,FALSE,"PrcsD";#N/A,#N/A,FALSE,"TunnD";#N/A,#N/A,FALSE,"CivlD";#N/A,#N/A,FALSE,"NtwkD";#N/A,#N/A,FALSE,"EstgD";#N/A,#N/A,FALSE,"PEngD"}</definedName>
    <definedName name="ffffffffffffffffffffffffffff" localSheetId="4" hidden="1">{#N/A,#N/A,FALSE,"SumD";#N/A,#N/A,FALSE,"ElecD";#N/A,#N/A,FALSE,"MechD";#N/A,#N/A,FALSE,"GeotD";#N/A,#N/A,FALSE,"PrcsD";#N/A,#N/A,FALSE,"TunnD";#N/A,#N/A,FALSE,"CivlD";#N/A,#N/A,FALSE,"NtwkD";#N/A,#N/A,FALSE,"EstgD";#N/A,#N/A,FALSE,"PEngD"}</definedName>
    <definedName name="ffffffffffffffffffffffffffff" hidden="1">{#N/A,#N/A,FALSE,"SumD";#N/A,#N/A,FALSE,"ElecD";#N/A,#N/A,FALSE,"MechD";#N/A,#N/A,FALSE,"GeotD";#N/A,#N/A,FALSE,"PrcsD";#N/A,#N/A,FALSE,"TunnD";#N/A,#N/A,FALSE,"CivlD";#N/A,#N/A,FALSE,"NtwkD";#N/A,#N/A,FALSE,"EstgD";#N/A,#N/A,FALSE,"PEngD"}</definedName>
    <definedName name="ffffffffffffffffffffffffffffffffffff" localSheetId="4" hidden="1">{#N/A,#N/A,FALSE,"SumG";#N/A,#N/A,FALSE,"ElecG";#N/A,#N/A,FALSE,"MechG";#N/A,#N/A,FALSE,"GeotG";#N/A,#N/A,FALSE,"PrcsG";#N/A,#N/A,FALSE,"TunnG";#N/A,#N/A,FALSE,"CivlG";#N/A,#N/A,FALSE,"NtwkG";#N/A,#N/A,FALSE,"EstgG";#N/A,#N/A,FALSE,"PEngG"}</definedName>
    <definedName name="ffffffffffffffffffffffffffffffffffff" hidden="1">{#N/A,#N/A,FALSE,"SumG";#N/A,#N/A,FALSE,"ElecG";#N/A,#N/A,FALSE,"MechG";#N/A,#N/A,FALSE,"GeotG";#N/A,#N/A,FALSE,"PrcsG";#N/A,#N/A,FALSE,"TunnG";#N/A,#N/A,FALSE,"CivlG";#N/A,#N/A,FALSE,"NtwkG";#N/A,#N/A,FALSE,"EstgG";#N/A,#N/A,FALSE,"PEngG"}</definedName>
    <definedName name="ffgggggggggggg">#REF!</definedName>
    <definedName name="ffz" localSheetId="4" hidden="1">{#N/A,#N/A,FALSE,"SumD";#N/A,#N/A,FALSE,"ElecD";#N/A,#N/A,FALSE,"MechD";#N/A,#N/A,FALSE,"GeotD";#N/A,#N/A,FALSE,"PrcsD";#N/A,#N/A,FALSE,"TunnD";#N/A,#N/A,FALSE,"CivlD";#N/A,#N/A,FALSE,"NtwkD";#N/A,#N/A,FALSE,"EstgD";#N/A,#N/A,FALSE,"PEngD"}</definedName>
    <definedName name="ffz" hidden="1">{#N/A,#N/A,FALSE,"SumD";#N/A,#N/A,FALSE,"ElecD";#N/A,#N/A,FALSE,"MechD";#N/A,#N/A,FALSE,"GeotD";#N/A,#N/A,FALSE,"PrcsD";#N/A,#N/A,FALSE,"TunnD";#N/A,#N/A,FALSE,"CivlD";#N/A,#N/A,FALSE,"NtwkD";#N/A,#N/A,FALSE,"EstgD";#N/A,#N/A,FALSE,"PEngD"}</definedName>
    <definedName name="fg" localSheetId="4" hidden="1">{#N/A,#N/A,FALSE,"SumG";#N/A,#N/A,FALSE,"ElecG";#N/A,#N/A,FALSE,"MechG";#N/A,#N/A,FALSE,"GeotG";#N/A,#N/A,FALSE,"PrcsG";#N/A,#N/A,FALSE,"TunnG";#N/A,#N/A,FALSE,"CivlG";#N/A,#N/A,FALSE,"NtwkG";#N/A,#N/A,FALSE,"EstgG";#N/A,#N/A,FALSE,"PEngG"}</definedName>
    <definedName name="fg" hidden="1">{#N/A,#N/A,FALSE,"SumG";#N/A,#N/A,FALSE,"ElecG";#N/A,#N/A,FALSE,"MechG";#N/A,#N/A,FALSE,"GeotG";#N/A,#N/A,FALSE,"PrcsG";#N/A,#N/A,FALSE,"TunnG";#N/A,#N/A,FALSE,"CivlG";#N/A,#N/A,FALSE,"NtwkG";#N/A,#N/A,FALSE,"EstgG";#N/A,#N/A,FALSE,"PEngG"}</definedName>
    <definedName name="fgdfg" localSheetId="4" hidden="1">{#N/A,#N/A,FALSE,"SumD";#N/A,#N/A,FALSE,"ElecD";#N/A,#N/A,FALSE,"MechD";#N/A,#N/A,FALSE,"GeotD";#N/A,#N/A,FALSE,"PrcsD";#N/A,#N/A,FALSE,"TunnD";#N/A,#N/A,FALSE,"CivlD";#N/A,#N/A,FALSE,"NtwkD";#N/A,#N/A,FALSE,"EstgD";#N/A,#N/A,FALSE,"PEngD"}</definedName>
    <definedName name="fgdfg" hidden="1">{#N/A,#N/A,FALSE,"SumD";#N/A,#N/A,FALSE,"ElecD";#N/A,#N/A,FALSE,"MechD";#N/A,#N/A,FALSE,"GeotD";#N/A,#N/A,FALSE,"PrcsD";#N/A,#N/A,FALSE,"TunnD";#N/A,#N/A,FALSE,"CivlD";#N/A,#N/A,FALSE,"NtwkD";#N/A,#N/A,FALSE,"EstgD";#N/A,#N/A,FALSE,"PEngD"}</definedName>
    <definedName name="fgdfgz" localSheetId="4" hidden="1">{#N/A,#N/A,FALSE,"SumD";#N/A,#N/A,FALSE,"ElecD";#N/A,#N/A,FALSE,"MechD";#N/A,#N/A,FALSE,"GeotD";#N/A,#N/A,FALSE,"PrcsD";#N/A,#N/A,FALSE,"TunnD";#N/A,#N/A,FALSE,"CivlD";#N/A,#N/A,FALSE,"NtwkD";#N/A,#N/A,FALSE,"EstgD";#N/A,#N/A,FALSE,"PEngD"}</definedName>
    <definedName name="fgdfgz" hidden="1">{#N/A,#N/A,FALSE,"SumD";#N/A,#N/A,FALSE,"ElecD";#N/A,#N/A,FALSE,"MechD";#N/A,#N/A,FALSE,"GeotD";#N/A,#N/A,FALSE,"PrcsD";#N/A,#N/A,FALSE,"TunnD";#N/A,#N/A,FALSE,"CivlD";#N/A,#N/A,FALSE,"NtwkD";#N/A,#N/A,FALSE,"EstgD";#N/A,#N/A,FALSE,"PEngD"}</definedName>
    <definedName name="fgf">#REF!</definedName>
    <definedName name="fgfdg" localSheetId="4" hidden="1">{#N/A,#N/A,FALSE,"SumG";#N/A,#N/A,FALSE,"ElecG";#N/A,#N/A,FALSE,"MechG";#N/A,#N/A,FALSE,"GeotG";#N/A,#N/A,FALSE,"PrcsG";#N/A,#N/A,FALSE,"TunnG";#N/A,#N/A,FALSE,"CivlG";#N/A,#N/A,FALSE,"NtwkG";#N/A,#N/A,FALSE,"EstgG";#N/A,#N/A,FALSE,"PEngG"}</definedName>
    <definedName name="fgfdg" hidden="1">{#N/A,#N/A,FALSE,"SumG";#N/A,#N/A,FALSE,"ElecG";#N/A,#N/A,FALSE,"MechG";#N/A,#N/A,FALSE,"GeotG";#N/A,#N/A,FALSE,"PrcsG";#N/A,#N/A,FALSE,"TunnG";#N/A,#N/A,FALSE,"CivlG";#N/A,#N/A,FALSE,"NtwkG";#N/A,#N/A,FALSE,"EstgG";#N/A,#N/A,FALSE,"PEngG"}</definedName>
    <definedName name="fgfdgz" localSheetId="4" hidden="1">{#N/A,#N/A,FALSE,"SumG";#N/A,#N/A,FALSE,"ElecG";#N/A,#N/A,FALSE,"MechG";#N/A,#N/A,FALSE,"GeotG";#N/A,#N/A,FALSE,"PrcsG";#N/A,#N/A,FALSE,"TunnG";#N/A,#N/A,FALSE,"CivlG";#N/A,#N/A,FALSE,"NtwkG";#N/A,#N/A,FALSE,"EstgG";#N/A,#N/A,FALSE,"PEngG"}</definedName>
    <definedName name="fgfdgz" hidden="1">{#N/A,#N/A,FALSE,"SumG";#N/A,#N/A,FALSE,"ElecG";#N/A,#N/A,FALSE,"MechG";#N/A,#N/A,FALSE,"GeotG";#N/A,#N/A,FALSE,"PrcsG";#N/A,#N/A,FALSE,"TunnG";#N/A,#N/A,FALSE,"CivlG";#N/A,#N/A,FALSE,"NtwkG";#N/A,#N/A,FALSE,"EstgG";#N/A,#N/A,FALSE,"PEngG"}</definedName>
    <definedName name="fghfg" localSheetId="4" hidden="1">{#N/A,#N/A,FALSE,"SumD";#N/A,#N/A,FALSE,"ElecD";#N/A,#N/A,FALSE,"MechD";#N/A,#N/A,FALSE,"GeotD";#N/A,#N/A,FALSE,"PrcsD";#N/A,#N/A,FALSE,"TunnD";#N/A,#N/A,FALSE,"CivlD";#N/A,#N/A,FALSE,"NtwkD";#N/A,#N/A,FALSE,"EstgD";#N/A,#N/A,FALSE,"PEngD"}</definedName>
    <definedName name="fghfg" hidden="1">{#N/A,#N/A,FALSE,"SumD";#N/A,#N/A,FALSE,"ElecD";#N/A,#N/A,FALSE,"MechD";#N/A,#N/A,FALSE,"GeotD";#N/A,#N/A,FALSE,"PrcsD";#N/A,#N/A,FALSE,"TunnD";#N/A,#N/A,FALSE,"CivlD";#N/A,#N/A,FALSE,"NtwkD";#N/A,#N/A,FALSE,"EstgD";#N/A,#N/A,FALSE,"PEngD"}</definedName>
    <definedName name="fghfgz" localSheetId="4" hidden="1">{#N/A,#N/A,FALSE,"SumD";#N/A,#N/A,FALSE,"ElecD";#N/A,#N/A,FALSE,"MechD";#N/A,#N/A,FALSE,"GeotD";#N/A,#N/A,FALSE,"PrcsD";#N/A,#N/A,FALSE,"TunnD";#N/A,#N/A,FALSE,"CivlD";#N/A,#N/A,FALSE,"NtwkD";#N/A,#N/A,FALSE,"EstgD";#N/A,#N/A,FALSE,"PEngD"}</definedName>
    <definedName name="fghfgz" hidden="1">{#N/A,#N/A,FALSE,"SumD";#N/A,#N/A,FALSE,"ElecD";#N/A,#N/A,FALSE,"MechD";#N/A,#N/A,FALSE,"GeotD";#N/A,#N/A,FALSE,"PrcsD";#N/A,#N/A,FALSE,"TunnD";#N/A,#N/A,FALSE,"CivlD";#N/A,#N/A,FALSE,"NtwkD";#N/A,#N/A,FALSE,"EstgD";#N/A,#N/A,FALSE,"PEngD"}</definedName>
    <definedName name="FGHH" localSheetId="4"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z" localSheetId="4" hidden="1">{#N/A,#N/A,FALSE,"SumD";#N/A,#N/A,FALSE,"ElecD";#N/A,#N/A,FALSE,"MechD";#N/A,#N/A,FALSE,"GeotD";#N/A,#N/A,FALSE,"PrcsD";#N/A,#N/A,FALSE,"TunnD";#N/A,#N/A,FALSE,"CivlD";#N/A,#N/A,FALSE,"NtwkD";#N/A,#N/A,FALSE,"EstgD";#N/A,#N/A,FALSE,"PEngD"}</definedName>
    <definedName name="fghhz" hidden="1">{#N/A,#N/A,FALSE,"SumD";#N/A,#N/A,FALSE,"ElecD";#N/A,#N/A,FALSE,"MechD";#N/A,#N/A,FALSE,"GeotD";#N/A,#N/A,FALSE,"PrcsD";#N/A,#N/A,FALSE,"TunnD";#N/A,#N/A,FALSE,"CivlD";#N/A,#N/A,FALSE,"NtwkD";#N/A,#N/A,FALSE,"EstgD";#N/A,#N/A,FALSE,"PEngD"}</definedName>
    <definedName name="fghj">#REF!</definedName>
    <definedName name="fgz" localSheetId="4" hidden="1">{#N/A,#N/A,FALSE,"SumG";#N/A,#N/A,FALSE,"ElecG";#N/A,#N/A,FALSE,"MechG";#N/A,#N/A,FALSE,"GeotG";#N/A,#N/A,FALSE,"PrcsG";#N/A,#N/A,FALSE,"TunnG";#N/A,#N/A,FALSE,"CivlG";#N/A,#N/A,FALSE,"NtwkG";#N/A,#N/A,FALSE,"EstgG";#N/A,#N/A,FALSE,"PEngG"}</definedName>
    <definedName name="fgz" hidden="1">{#N/A,#N/A,FALSE,"SumG";#N/A,#N/A,FALSE,"ElecG";#N/A,#N/A,FALSE,"MechG";#N/A,#N/A,FALSE,"GeotG";#N/A,#N/A,FALSE,"PrcsG";#N/A,#N/A,FALSE,"TunnG";#N/A,#N/A,FALSE,"CivlG";#N/A,#N/A,FALSE,"NtwkG";#N/A,#N/A,FALSE,"EstgG";#N/A,#N/A,FALSE,"PEngG"}</definedName>
    <definedName name="Fibras_metálicas">'[11]PRICE LIST'!#REF!</definedName>
    <definedName name="Filme_polietileno_200_mycrons">'[11]PRICE LIST'!#REF!</definedName>
    <definedName name="Filme_polietileno_300_mycrons">'[11]PRICE LIST'!#REF!</definedName>
    <definedName name="Finishings">'[20]Build up'!#REF!</definedName>
    <definedName name="Fixacao">'[11]PRICE LIST'!#REF!</definedName>
    <definedName name="FLG">#REF!</definedName>
    <definedName name="FLG_Orifice">#REF!</definedName>
    <definedName name="Floor_Finish">'[16]D bse 1 - All Details'!$D$3:$D$14</definedName>
    <definedName name="Floormate_200_30">'[11]PRICE LIST'!#REF!</definedName>
    <definedName name="Floormate_200_40">'[11]PRICE LIST'!#REF!</definedName>
    <definedName name="Floormate_200_50">'[11]PRICE LIST'!#REF!</definedName>
    <definedName name="Floormate_200_60">'[11]PRICE LIST'!#REF!</definedName>
    <definedName name="Floormate_500_30">'[11]PRICE LIST'!#REF!</definedName>
    <definedName name="Floormate_500_40">'[11]PRICE LIST'!#REF!</definedName>
    <definedName name="Floormate_500_50">'[11]PRICE LIST'!#REF!</definedName>
    <definedName name="Floormate_500_60">'[11]PRICE LIST'!#REF!</definedName>
    <definedName name="Floormate_500_80">'[11]PRICE LIST'!#REF!</definedName>
    <definedName name="Floormate_700_40">'[11]PRICE LIST'!#REF!</definedName>
    <definedName name="Floormate_700_50">'[11]PRICE LIST'!#REF!</definedName>
    <definedName name="FOB">'[1]SCHEDULE CARRIER SPA'!#REF!</definedName>
    <definedName name="foot">[33]Estimate!#REF!</definedName>
    <definedName name="footz">[33]Estimate!#REF!</definedName>
    <definedName name="FOREX">'[1]SCHEDULE CARRIER SPA'!#REF!</definedName>
    <definedName name="FORM">[18]Rates!#REF!</definedName>
    <definedName name="Formwork">[18]Rates!#REF!</definedName>
    <definedName name="FOS">#REF!</definedName>
    <definedName name="FRANCE">'[2]GRAPHIC BILL OF QUANTITIES'!#REF!</definedName>
    <definedName name="frank">'[3]MH21-MH22'!#REF!</definedName>
    <definedName name="franklin">'[3]MH21-MH22'!#REF!</definedName>
    <definedName name="fsdfad">[34]Rates!#REF!</definedName>
    <definedName name="fsg">#REF!</definedName>
    <definedName name="FST">#REF!</definedName>
    <definedName name="Funding">#REF!</definedName>
    <definedName name="G">#REF!</definedName>
    <definedName name="Ga">#REF!</definedName>
    <definedName name="gate">#REF!</definedName>
    <definedName name="george">'[3]MH21-MH22'!#REF!</definedName>
    <definedName name="Geotextil_120">#REF!</definedName>
    <definedName name="Geotextil_150">#REF!</definedName>
    <definedName name="Geotextil_200">'[11]PRICE LIST'!#REF!</definedName>
    <definedName name="Geotextil_250">'[11]PRICE LIST'!#REF!</definedName>
    <definedName name="Geotextil_300">'[11]PRICE LIST'!#REF!</definedName>
    <definedName name="Geotextil_400">'[11]PRICE LIST'!#REF!</definedName>
    <definedName name="GERMANY">'[2]GRAPHIC BILL OF QUANTITIES'!#REF!</definedName>
    <definedName name="gfdgfdg" localSheetId="4" hidden="1">{#N/A,#N/A,FALSE,"SumD";#N/A,#N/A,FALSE,"ElecD";#N/A,#N/A,FALSE,"MechD";#N/A,#N/A,FALSE,"GeotD";#N/A,#N/A,FALSE,"PrcsD";#N/A,#N/A,FALSE,"TunnD";#N/A,#N/A,FALSE,"CivlD";#N/A,#N/A,FALSE,"NtwkD";#N/A,#N/A,FALSE,"EstgD";#N/A,#N/A,FALSE,"PEngD"}</definedName>
    <definedName name="gfdgfdg" hidden="1">{#N/A,#N/A,FALSE,"SumD";#N/A,#N/A,FALSE,"ElecD";#N/A,#N/A,FALSE,"MechD";#N/A,#N/A,FALSE,"GeotD";#N/A,#N/A,FALSE,"PrcsD";#N/A,#N/A,FALSE,"TunnD";#N/A,#N/A,FALSE,"CivlD";#N/A,#N/A,FALSE,"NtwkD";#N/A,#N/A,FALSE,"EstgD";#N/A,#N/A,FALSE,"PEngD"}</definedName>
    <definedName name="gfdgfdgz" localSheetId="4" hidden="1">{#N/A,#N/A,FALSE,"SumD";#N/A,#N/A,FALSE,"ElecD";#N/A,#N/A,FALSE,"MechD";#N/A,#N/A,FALSE,"GeotD";#N/A,#N/A,FALSE,"PrcsD";#N/A,#N/A,FALSE,"TunnD";#N/A,#N/A,FALSE,"CivlD";#N/A,#N/A,FALSE,"NtwkD";#N/A,#N/A,FALSE,"EstgD";#N/A,#N/A,FALSE,"PEngD"}</definedName>
    <definedName name="gfdgfdgz" hidden="1">{#N/A,#N/A,FALSE,"SumD";#N/A,#N/A,FALSE,"ElecD";#N/A,#N/A,FALSE,"MechD";#N/A,#N/A,FALSE,"GeotD";#N/A,#N/A,FALSE,"PrcsD";#N/A,#N/A,FALSE,"TunnD";#N/A,#N/A,FALSE,"CivlD";#N/A,#N/A,FALSE,"NtwkD";#N/A,#N/A,FALSE,"EstgD";#N/A,#N/A,FALSE,"PEngD"}</definedName>
    <definedName name="gfgfgfgfg" localSheetId="4"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localSheetId="4" hidden="1">{#N/A,#N/A,FALSE,"SumG";#N/A,#N/A,FALSE,"ElecG";#N/A,#N/A,FALSE,"MechG";#N/A,#N/A,FALSE,"GeotG";#N/A,#N/A,FALSE,"PrcsG";#N/A,#N/A,FALSE,"TunnG";#N/A,#N/A,FALSE,"CivlG";#N/A,#N/A,FALSE,"NtwkG";#N/A,#N/A,FALSE,"EstgG";#N/A,#N/A,FALSE,"PEngG"}</definedName>
    <definedName name="gfgfgfgss" hidden="1">{#N/A,#N/A,FALSE,"SumG";#N/A,#N/A,FALSE,"ElecG";#N/A,#N/A,FALSE,"MechG";#N/A,#N/A,FALSE,"GeotG";#N/A,#N/A,FALSE,"PrcsG";#N/A,#N/A,FALSE,"TunnG";#N/A,#N/A,FALSE,"CivlG";#N/A,#N/A,FALSE,"NtwkG";#N/A,#N/A,FALSE,"EstgG";#N/A,#N/A,FALSE,"PEngG"}</definedName>
    <definedName name="gfgfgfgssz" localSheetId="4" hidden="1">{#N/A,#N/A,FALSE,"SumG";#N/A,#N/A,FALSE,"ElecG";#N/A,#N/A,FALSE,"MechG";#N/A,#N/A,FALSE,"GeotG";#N/A,#N/A,FALSE,"PrcsG";#N/A,#N/A,FALSE,"TunnG";#N/A,#N/A,FALSE,"CivlG";#N/A,#N/A,FALSE,"NtwkG";#N/A,#N/A,FALSE,"EstgG";#N/A,#N/A,FALSE,"PEngG"}</definedName>
    <definedName name="gfgfgfgssz" hidden="1">{#N/A,#N/A,FALSE,"SumG";#N/A,#N/A,FALSE,"ElecG";#N/A,#N/A,FALSE,"MechG";#N/A,#N/A,FALSE,"GeotG";#N/A,#N/A,FALSE,"PrcsG";#N/A,#N/A,FALSE,"TunnG";#N/A,#N/A,FALSE,"CivlG";#N/A,#N/A,FALSE,"NtwkG";#N/A,#N/A,FALSE,"EstgG";#N/A,#N/A,FALSE,"PEngG"}</definedName>
    <definedName name="gfgfgfgz" localSheetId="4" hidden="1">{#N/A,#N/A,FALSE,"SumD";#N/A,#N/A,FALSE,"ElecD";#N/A,#N/A,FALSE,"MechD";#N/A,#N/A,FALSE,"GeotD";#N/A,#N/A,FALSE,"PrcsD";#N/A,#N/A,FALSE,"TunnD";#N/A,#N/A,FALSE,"CivlD";#N/A,#N/A,FALSE,"NtwkD";#N/A,#N/A,FALSE,"EstgD";#N/A,#N/A,FALSE,"PEngD"}</definedName>
    <definedName name="gfgfgfgz" hidden="1">{#N/A,#N/A,FALSE,"SumD";#N/A,#N/A,FALSE,"ElecD";#N/A,#N/A,FALSE,"MechD";#N/A,#N/A,FALSE,"GeotD";#N/A,#N/A,FALSE,"PrcsD";#N/A,#N/A,FALSE,"TunnD";#N/A,#N/A,FALSE,"CivlD";#N/A,#N/A,FALSE,"NtwkD";#N/A,#N/A,FALSE,"EstgD";#N/A,#N/A,FALSE,"PEngD"}</definedName>
    <definedName name="gg" localSheetId="4" hidden="1">{#N/A,#N/A,FALSE,"SumG";#N/A,#N/A,FALSE,"ElecG";#N/A,#N/A,FALSE,"MechG";#N/A,#N/A,FALSE,"GeotG";#N/A,#N/A,FALSE,"PrcsG";#N/A,#N/A,FALSE,"TunnG";#N/A,#N/A,FALSE,"CivlG";#N/A,#N/A,FALSE,"NtwkG";#N/A,#N/A,FALSE,"EstgG";#N/A,#N/A,FALSE,"PEngG"}</definedName>
    <definedName name="gg" hidden="1">{#N/A,#N/A,FALSE,"SumG";#N/A,#N/A,FALSE,"ElecG";#N/A,#N/A,FALSE,"MechG";#N/A,#N/A,FALSE,"GeotG";#N/A,#N/A,FALSE,"PrcsG";#N/A,#N/A,FALSE,"TunnG";#N/A,#N/A,FALSE,"CivlG";#N/A,#N/A,FALSE,"NtwkG";#N/A,#N/A,FALSE,"EstgG";#N/A,#N/A,FALSE,"PEngG"}</definedName>
    <definedName name="GGG">'[3]MH21-MH22'!#REF!</definedName>
    <definedName name="gggg" localSheetId="4" hidden="1">{#N/A,#N/A,FALSE,"SumD";#N/A,#N/A,FALSE,"ElecD";#N/A,#N/A,FALSE,"MechD";#N/A,#N/A,FALSE,"GeotD";#N/A,#N/A,FALSE,"PrcsD";#N/A,#N/A,FALSE,"TunnD";#N/A,#N/A,FALSE,"CivlD";#N/A,#N/A,FALSE,"NtwkD";#N/A,#N/A,FALSE,"EstgD";#N/A,#N/A,FALSE,"PEngD"}</definedName>
    <definedName name="gggg" hidden="1">{#N/A,#N/A,FALSE,"SumD";#N/A,#N/A,FALSE,"ElecD";#N/A,#N/A,FALSE,"MechD";#N/A,#N/A,FALSE,"GeotD";#N/A,#N/A,FALSE,"PrcsD";#N/A,#N/A,FALSE,"TunnD";#N/A,#N/A,FALSE,"CivlD";#N/A,#N/A,FALSE,"NtwkD";#N/A,#N/A,FALSE,"EstgD";#N/A,#N/A,FALSE,"PEngD"}</definedName>
    <definedName name="ggggz" localSheetId="4" hidden="1">{#N/A,#N/A,FALSE,"SumD";#N/A,#N/A,FALSE,"ElecD";#N/A,#N/A,FALSE,"MechD";#N/A,#N/A,FALSE,"GeotD";#N/A,#N/A,FALSE,"PrcsD";#N/A,#N/A,FALSE,"TunnD";#N/A,#N/A,FALSE,"CivlD";#N/A,#N/A,FALSE,"NtwkD";#N/A,#N/A,FALSE,"EstgD";#N/A,#N/A,FALSE,"PEngD"}</definedName>
    <definedName name="ggggz" hidden="1">{#N/A,#N/A,FALSE,"SumD";#N/A,#N/A,FALSE,"ElecD";#N/A,#N/A,FALSE,"MechD";#N/A,#N/A,FALSE,"GeotD";#N/A,#N/A,FALSE,"PrcsD";#N/A,#N/A,FALSE,"TunnD";#N/A,#N/A,FALSE,"CivlD";#N/A,#N/A,FALSE,"NtwkD";#N/A,#N/A,FALSE,"EstgD";#N/A,#N/A,FALSE,"PEngD"}</definedName>
    <definedName name="ggz" localSheetId="4" hidden="1">{#N/A,#N/A,FALSE,"SumG";#N/A,#N/A,FALSE,"ElecG";#N/A,#N/A,FALSE,"MechG";#N/A,#N/A,FALSE,"GeotG";#N/A,#N/A,FALSE,"PrcsG";#N/A,#N/A,FALSE,"TunnG";#N/A,#N/A,FALSE,"CivlG";#N/A,#N/A,FALSE,"NtwkG";#N/A,#N/A,FALSE,"EstgG";#N/A,#N/A,FALSE,"PEngG"}</definedName>
    <definedName name="ggz" hidden="1">{#N/A,#N/A,FALSE,"SumG";#N/A,#N/A,FALSE,"ElecG";#N/A,#N/A,FALSE,"MechG";#N/A,#N/A,FALSE,"GeotG";#N/A,#N/A,FALSE,"PrcsG";#N/A,#N/A,FALSE,"TunnG";#N/A,#N/A,FALSE,"CivlG";#N/A,#N/A,FALSE,"NtwkG";#N/A,#N/A,FALSE,"EstgG";#N/A,#N/A,FALSE,"PEngG"}</definedName>
    <definedName name="GH">[18]Rates!#REF!</definedName>
    <definedName name="ghana">'[3]MH21-MH22'!#REF!</definedName>
    <definedName name="ghbn">#REF!</definedName>
    <definedName name="Ghc">#REF!</definedName>
    <definedName name="ghcedi">#REF!</definedName>
    <definedName name="ghggg" localSheetId="4" hidden="1">{#N/A,#N/A,FALSE,"SumG";#N/A,#N/A,FALSE,"ElecG";#N/A,#N/A,FALSE,"MechG";#N/A,#N/A,FALSE,"GeotG";#N/A,#N/A,FALSE,"PrcsG";#N/A,#N/A,FALSE,"TunnG";#N/A,#N/A,FALSE,"CivlG";#N/A,#N/A,FALSE,"NtwkG";#N/A,#N/A,FALSE,"EstgG";#N/A,#N/A,FALSE,"PEngG"}</definedName>
    <definedName name="ghggg" hidden="1">{#N/A,#N/A,FALSE,"SumG";#N/A,#N/A,FALSE,"ElecG";#N/A,#N/A,FALSE,"MechG";#N/A,#N/A,FALSE,"GeotG";#N/A,#N/A,FALSE,"PrcsG";#N/A,#N/A,FALSE,"TunnG";#N/A,#N/A,FALSE,"CivlG";#N/A,#N/A,FALSE,"NtwkG";#N/A,#N/A,FALSE,"EstgG";#N/A,#N/A,FALSE,"PEngG"}</definedName>
    <definedName name="ghgggz" localSheetId="4" hidden="1">{#N/A,#N/A,FALSE,"SumG";#N/A,#N/A,FALSE,"ElecG";#N/A,#N/A,FALSE,"MechG";#N/A,#N/A,FALSE,"GeotG";#N/A,#N/A,FALSE,"PrcsG";#N/A,#N/A,FALSE,"TunnG";#N/A,#N/A,FALSE,"CivlG";#N/A,#N/A,FALSE,"NtwkG";#N/A,#N/A,FALSE,"EstgG";#N/A,#N/A,FALSE,"PEngG"}</definedName>
    <definedName name="ghgggz" hidden="1">{#N/A,#N/A,FALSE,"SumG";#N/A,#N/A,FALSE,"ElecG";#N/A,#N/A,FALSE,"MechG";#N/A,#N/A,FALSE,"GeotG";#N/A,#N/A,FALSE,"PrcsG";#N/A,#N/A,FALSE,"TunnG";#N/A,#N/A,FALSE,"CivlG";#N/A,#N/A,FALSE,"NtwkG";#N/A,#N/A,FALSE,"EstgG";#N/A,#N/A,FALSE,"PEngG"}</definedName>
    <definedName name="ghj">#REF!</definedName>
    <definedName name="Giratoria">#REF!</definedName>
    <definedName name="Giratoria_com_martelo">#REF!</definedName>
    <definedName name="GKK">#REF!</definedName>
    <definedName name="GKKH">[18]Rates!#REF!</definedName>
    <definedName name="Glazing">'[20]Build up'!#REF!</definedName>
    <definedName name="globe">#REF!</definedName>
    <definedName name="greig">'[32]Wembley '!#REF!</definedName>
    <definedName name="Group1">#REF!</definedName>
    <definedName name="Group2">#REF!</definedName>
    <definedName name="Group3">#REF!</definedName>
    <definedName name="Group4">#REF!</definedName>
    <definedName name="GrphActSales">#REF!</definedName>
    <definedName name="GrphActStk">#REF!</definedName>
    <definedName name="GrphPlanSales">#REF!</definedName>
    <definedName name="GrphTgtStk">#REF!</definedName>
    <definedName name="Gvalue">#REF!</definedName>
    <definedName name="h" localSheetId="4" hidden="1">{#N/A,#N/A,FALSE,"SumG";#N/A,#N/A,FALSE,"ElecG";#N/A,#N/A,FALSE,"MechG";#N/A,#N/A,FALSE,"GeotG";#N/A,#N/A,FALSE,"PrcsG";#N/A,#N/A,FALSE,"TunnG";#N/A,#N/A,FALSE,"CivlG";#N/A,#N/A,FALSE,"NtwkG";#N/A,#N/A,FALSE,"EstgG";#N/A,#N/A,FALSE,"PEngG"}</definedName>
    <definedName name="h" hidden="1">{#N/A,#N/A,FALSE,"SumG";#N/A,#N/A,FALSE,"ElecG";#N/A,#N/A,FALSE,"MechG";#N/A,#N/A,FALSE,"GeotG";#N/A,#N/A,FALSE,"PrcsG";#N/A,#N/A,FALSE,"TunnG";#N/A,#N/A,FALSE,"CivlG";#N/A,#N/A,FALSE,"NtwkG";#N/A,#N/A,FALSE,"EstgG";#N/A,#N/A,FALSE,"PEngG"}</definedName>
    <definedName name="head1">#REF!</definedName>
    <definedName name="head1g">#REF!</definedName>
    <definedName name="hgd">#REF!</definedName>
    <definedName name="hh" localSheetId="4" hidden="1">{#N/A,#N/A,FALSE,"SumD";#N/A,#N/A,FALSE,"ElecD";#N/A,#N/A,FALSE,"MechD";#N/A,#N/A,FALSE,"GeotD";#N/A,#N/A,FALSE,"PrcsD";#N/A,#N/A,FALSE,"TunnD";#N/A,#N/A,FALSE,"CivlD";#N/A,#N/A,FALSE,"NtwkD";#N/A,#N/A,FALSE,"EstgD";#N/A,#N/A,FALSE,"PEngD"}</definedName>
    <definedName name="hh" hidden="1">{#N/A,#N/A,FALSE,"SumD";#N/A,#N/A,FALSE,"ElecD";#N/A,#N/A,FALSE,"MechD";#N/A,#N/A,FALSE,"GeotD";#N/A,#N/A,FALSE,"PrcsD";#N/A,#N/A,FALSE,"TunnD";#N/A,#N/A,FALSE,"CivlD";#N/A,#N/A,FALSE,"NtwkD";#N/A,#N/A,FALSE,"EstgD";#N/A,#N/A,FALSE,"PEngD"}</definedName>
    <definedName name="hhh" localSheetId="4" hidden="1">{#N/A,#N/A,FALSE,"SumD";#N/A,#N/A,FALSE,"ElecD";#N/A,#N/A,FALSE,"MechD";#N/A,#N/A,FALSE,"GeotD";#N/A,#N/A,FALSE,"PrcsD";#N/A,#N/A,FALSE,"TunnD";#N/A,#N/A,FALSE,"CivlD";#N/A,#N/A,FALSE,"NtwkD";#N/A,#N/A,FALSE,"EstgD";#N/A,#N/A,FALSE,"PEngD"}</definedName>
    <definedName name="hhh" hidden="1">{#N/A,#N/A,FALSE,"SumD";#N/A,#N/A,FALSE,"ElecD";#N/A,#N/A,FALSE,"MechD";#N/A,#N/A,FALSE,"GeotD";#N/A,#N/A,FALSE,"PrcsD";#N/A,#N/A,FALSE,"TunnD";#N/A,#N/A,FALSE,"CivlD";#N/A,#N/A,FALSE,"NtwkD";#N/A,#N/A,FALSE,"EstgD";#N/A,#N/A,FALSE,"PEngD"}</definedName>
    <definedName name="hhhhh" localSheetId="4" hidden="1">{#N/A,#N/A,FALSE,"SumG";#N/A,#N/A,FALSE,"ElecG";#N/A,#N/A,FALSE,"MechG";#N/A,#N/A,FALSE,"GeotG";#N/A,#N/A,FALSE,"PrcsG";#N/A,#N/A,FALSE,"TunnG";#N/A,#N/A,FALSE,"CivlG";#N/A,#N/A,FALSE,"NtwkG";#N/A,#N/A,FALSE,"EstgG";#N/A,#N/A,FALSE,"PEngG"}</definedName>
    <definedName name="hhhhh" hidden="1">{#N/A,#N/A,FALSE,"SumG";#N/A,#N/A,FALSE,"ElecG";#N/A,#N/A,FALSE,"MechG";#N/A,#N/A,FALSE,"GeotG";#N/A,#N/A,FALSE,"PrcsG";#N/A,#N/A,FALSE,"TunnG";#N/A,#N/A,FALSE,"CivlG";#N/A,#N/A,FALSE,"NtwkG";#N/A,#N/A,FALSE,"EstgG";#N/A,#N/A,FALSE,"PEngG"}</definedName>
    <definedName name="hhhhhhh" localSheetId="4" hidden="1">{#N/A,#N/A,FALSE,"SumD";#N/A,#N/A,FALSE,"ElecD";#N/A,#N/A,FALSE,"MechD";#N/A,#N/A,FALSE,"GeotD";#N/A,#N/A,FALSE,"PrcsD";#N/A,#N/A,FALSE,"TunnD";#N/A,#N/A,FALSE,"CivlD";#N/A,#N/A,FALSE,"NtwkD";#N/A,#N/A,FALSE,"EstgD";#N/A,#N/A,FALSE,"PEngD"}</definedName>
    <definedName name="hhhhhhh" hidden="1">{#N/A,#N/A,FALSE,"SumD";#N/A,#N/A,FALSE,"ElecD";#N/A,#N/A,FALSE,"MechD";#N/A,#N/A,FALSE,"GeotD";#N/A,#N/A,FALSE,"PrcsD";#N/A,#N/A,FALSE,"TunnD";#N/A,#N/A,FALSE,"CivlD";#N/A,#N/A,FALSE,"NtwkD";#N/A,#N/A,FALSE,"EstgD";#N/A,#N/A,FALSE,"PEngD"}</definedName>
    <definedName name="hhhhhhhh" localSheetId="4" hidden="1">{#N/A,#N/A,FALSE,"SumG";#N/A,#N/A,FALSE,"ElecG";#N/A,#N/A,FALSE,"MechG";#N/A,#N/A,FALSE,"GeotG";#N/A,#N/A,FALSE,"PrcsG";#N/A,#N/A,FALSE,"TunnG";#N/A,#N/A,FALSE,"CivlG";#N/A,#N/A,FALSE,"NtwkG";#N/A,#N/A,FALSE,"EstgG";#N/A,#N/A,FALSE,"PEngG"}</definedName>
    <definedName name="hhhhhhhh" hidden="1">{#N/A,#N/A,FALSE,"SumG";#N/A,#N/A,FALSE,"ElecG";#N/A,#N/A,FALSE,"MechG";#N/A,#N/A,FALSE,"GeotG";#N/A,#N/A,FALSE,"PrcsG";#N/A,#N/A,FALSE,"TunnG";#N/A,#N/A,FALSE,"CivlG";#N/A,#N/A,FALSE,"NtwkG";#N/A,#N/A,FALSE,"EstgG";#N/A,#N/A,FALSE,"PEngG"}</definedName>
    <definedName name="hhhhhhhhh" localSheetId="4" hidden="1">{#N/A,#N/A,FALSE,"SumG";#N/A,#N/A,FALSE,"ElecG";#N/A,#N/A,FALSE,"MechG";#N/A,#N/A,FALSE,"GeotG";#N/A,#N/A,FALSE,"PrcsG";#N/A,#N/A,FALSE,"TunnG";#N/A,#N/A,FALSE,"CivlG";#N/A,#N/A,FALSE,"NtwkG";#N/A,#N/A,FALSE,"EstgG";#N/A,#N/A,FALSE,"PEngG"}</definedName>
    <definedName name="hhhhhhhhh" hidden="1">{#N/A,#N/A,FALSE,"SumG";#N/A,#N/A,FALSE,"ElecG";#N/A,#N/A,FALSE,"MechG";#N/A,#N/A,FALSE,"GeotG";#N/A,#N/A,FALSE,"PrcsG";#N/A,#N/A,FALSE,"TunnG";#N/A,#N/A,FALSE,"CivlG";#N/A,#N/A,FALSE,"NtwkG";#N/A,#N/A,FALSE,"EstgG";#N/A,#N/A,FALSE,"PEngG"}</definedName>
    <definedName name="hhhhhhhhhhhhhh" localSheetId="4" hidden="1">{#N/A,#N/A,FALSE,"SumG";#N/A,#N/A,FALSE,"ElecG";#N/A,#N/A,FALSE,"MechG";#N/A,#N/A,FALSE,"GeotG";#N/A,#N/A,FALSE,"PrcsG";#N/A,#N/A,FALSE,"TunnG";#N/A,#N/A,FALSE,"CivlG";#N/A,#N/A,FALSE,"NtwkG";#N/A,#N/A,FALSE,"EstgG";#N/A,#N/A,FALSE,"PEngG"}</definedName>
    <definedName name="hhhhhhhhhhhhhh" hidden="1">{#N/A,#N/A,FALSE,"SumG";#N/A,#N/A,FALSE,"ElecG";#N/A,#N/A,FALSE,"MechG";#N/A,#N/A,FALSE,"GeotG";#N/A,#N/A,FALSE,"PrcsG";#N/A,#N/A,FALSE,"TunnG";#N/A,#N/A,FALSE,"CivlG";#N/A,#N/A,FALSE,"NtwkG";#N/A,#N/A,FALSE,"EstgG";#N/A,#N/A,FALSE,"PEngG"}</definedName>
    <definedName name="HJ">#REF!</definedName>
    <definedName name="HJK">#REF!</definedName>
    <definedName name="HJKL">#REF!</definedName>
    <definedName name="hnjk">#REF!</definedName>
    <definedName name="HNMJ">#REF!</definedName>
    <definedName name="hole">'[3]MH21-MH22'!#REF!</definedName>
    <definedName name="home">#REF!</definedName>
    <definedName name="home1">#REF!</definedName>
    <definedName name="HTML_CodePage" hidden="1">1252</definedName>
    <definedName name="HTML_Control" localSheetId="4" hidden="1">{"'Analysis'!$K$1:$S$44"}</definedName>
    <definedName name="HTML_Control" hidden="1">{"'Analysis'!$K$1:$S$44"}</definedName>
    <definedName name="HTML_Description" hidden="1">""</definedName>
    <definedName name="HTML_Email" hidden="1">""</definedName>
    <definedName name="HTML_Header" hidden="1">""</definedName>
    <definedName name="HTML_LastUpdate" hidden="1">"01/10/1999"</definedName>
    <definedName name="HTML_LineAfter" hidden="1">FALSE</definedName>
    <definedName name="HTML_LineBefore" hidden="1">FALSE</definedName>
    <definedName name="HTML_Name" hidden="1">"Cost Research Unit"</definedName>
    <definedName name="HTML_OBDlg2" hidden="1">TRUE</definedName>
    <definedName name="HTML_OBDlg4" hidden="1">TRUE</definedName>
    <definedName name="HTML_OS" hidden="1">0</definedName>
    <definedName name="HTML_PathFile" hidden="1">"C:\My Documents\IndicesInflation.htm"</definedName>
    <definedName name="HTML_Title" hidden="1">""</definedName>
    <definedName name="hujk">#REF!</definedName>
    <definedName name="hyjkn">#REF!</definedName>
    <definedName name="i" localSheetId="4" hidden="1">{#N/A,#N/A,FALSE,"SumG";#N/A,#N/A,FALSE,"ElecG";#N/A,#N/A,FALSE,"MechG";#N/A,#N/A,FALSE,"GeotG";#N/A,#N/A,FALSE,"PrcsG";#N/A,#N/A,FALSE,"TunnG";#N/A,#N/A,FALSE,"CivlG";#N/A,#N/A,FALSE,"NtwkG";#N/A,#N/A,FALSE,"EstgG";#N/A,#N/A,FALSE,"PEngG"}</definedName>
    <definedName name="i" hidden="1">{#N/A,#N/A,FALSE,"SumG";#N/A,#N/A,FALSE,"ElecG";#N/A,#N/A,FALSE,"MechG";#N/A,#N/A,FALSE,"GeotG";#N/A,#N/A,FALSE,"PrcsG";#N/A,#N/A,FALSE,"TunnG";#N/A,#N/A,FALSE,"CivlG";#N/A,#N/A,FALSE,"NtwkG";#N/A,#N/A,FALSE,"EstgG";#N/A,#N/A,FALSE,"PEngG"}</definedName>
    <definedName name="idcprov">#REF!</definedName>
    <definedName name="IELWSALES">#REF!</definedName>
    <definedName name="IELYSALES">#REF!</definedName>
    <definedName name="IEPLANSALES">#REF!</definedName>
    <definedName name="IESP">#REF!</definedName>
    <definedName name="ii">'[3]MH21-MH22'!#REF!</definedName>
    <definedName name="IK">[18]Rates!#REF!</definedName>
    <definedName name="Impactodan_10mm">'[11]PRICE LIST'!#REF!</definedName>
    <definedName name="Impactodan_5mm">'[11]PRICE LIST'!#REF!</definedName>
    <definedName name="Imperkot_F">'[11]PRICE LIST'!#REF!</definedName>
    <definedName name="Impersat_400_cartao_asfaltico">'[11]PRICE LIST'!#REF!</definedName>
    <definedName name="IND">[35]Factors!$G$12</definedName>
    <definedName name="Index">#REF!</definedName>
    <definedName name="IndicesEndDate">#REF!</definedName>
    <definedName name="IndicesStartDate">#REF!</definedName>
    <definedName name="INPUT">[36]CALCULATION!$A$3:$K$13</definedName>
    <definedName name="InputData">[37]Testing!$E$8:$E$12,[37]Testing!$E$15:$E$18,[37]Testing!$E$21:$E$23,[37]Testing!$E$26:$E$27,[37]Testing!$E$30:$E$33,[37]Testing!$E$35:$E$37,[37]Testing!$D$43:$F$47</definedName>
    <definedName name="inputval">#REF!</definedName>
    <definedName name="inter">#REF!</definedName>
    <definedName name="Interestrate">#REF!</definedName>
    <definedName name="IntFreeCred">#REF!</definedName>
    <definedName name="ITALY">'[2]GRAPHIC BILL OF QUANTITIES'!#REF!</definedName>
    <definedName name="iteration">#N/A</definedName>
    <definedName name="j">#REF!</definedName>
    <definedName name="JAPAN">'[2]GRAPHIC BILL OF QUANTITIES'!#REF!</definedName>
    <definedName name="JASMC">#REF!</definedName>
    <definedName name="jerry">'[3]MH21-MH22'!#REF!</definedName>
    <definedName name="jh" localSheetId="4" hidden="1">{#N/A,#N/A,FALSE,"SumG";#N/A,#N/A,FALSE,"ElecG";#N/A,#N/A,FALSE,"MechG";#N/A,#N/A,FALSE,"GeotG";#N/A,#N/A,FALSE,"PrcsG";#N/A,#N/A,FALSE,"TunnG";#N/A,#N/A,FALSE,"CivlG";#N/A,#N/A,FALSE,"NtwkG";#N/A,#N/A,FALSE,"EstgG";#N/A,#N/A,FALSE,"PEngG"}</definedName>
    <definedName name="jh" hidden="1">{#N/A,#N/A,FALSE,"SumG";#N/A,#N/A,FALSE,"ElecG";#N/A,#N/A,FALSE,"MechG";#N/A,#N/A,FALSE,"GeotG";#N/A,#N/A,FALSE,"PrcsG";#N/A,#N/A,FALSE,"TunnG";#N/A,#N/A,FALSE,"CivlG";#N/A,#N/A,FALSE,"NtwkG";#N/A,#N/A,FALSE,"EstgG";#N/A,#N/A,FALSE,"PEngG"}</definedName>
    <definedName name="jhz" localSheetId="4" hidden="1">{#N/A,#N/A,FALSE,"SumG";#N/A,#N/A,FALSE,"ElecG";#N/A,#N/A,FALSE,"MechG";#N/A,#N/A,FALSE,"GeotG";#N/A,#N/A,FALSE,"PrcsG";#N/A,#N/A,FALSE,"TunnG";#N/A,#N/A,FALSE,"CivlG";#N/A,#N/A,FALSE,"NtwkG";#N/A,#N/A,FALSE,"EstgG";#N/A,#N/A,FALSE,"PEngG"}</definedName>
    <definedName name="jhz" hidden="1">{#N/A,#N/A,FALSE,"SumG";#N/A,#N/A,FALSE,"ElecG";#N/A,#N/A,FALSE,"MechG";#N/A,#N/A,FALSE,"GeotG";#N/A,#N/A,FALSE,"PrcsG";#N/A,#N/A,FALSE,"TunnG";#N/A,#N/A,FALSE,"CivlG";#N/A,#N/A,FALSE,"NtwkG";#N/A,#N/A,FALSE,"EstgG";#N/A,#N/A,FALSE,"PEngG"}</definedName>
    <definedName name="jj">'[3]MH21-MH22'!#REF!</definedName>
    <definedName name="JKH">[18]Rates!#REF!</definedName>
    <definedName name="jknm">#REF!</definedName>
    <definedName name="JobID">#REF!</definedName>
    <definedName name="Joinery">'[20]Build up'!#REF!</definedName>
    <definedName name="Junta_flex">'[11]PRICE LIST'!#REF!</definedName>
    <definedName name="Junta_flex_pastilha">'[11]PRICE LIST'!#REF!</definedName>
    <definedName name="Junta_normal">'[11]PRICE LIST'!#REF!</definedName>
    <definedName name="Junta_normal_pastilha">'[11]PRICE LIST'!#REF!</definedName>
    <definedName name="Junta_Waterstop_Sika_DK19">#REF!</definedName>
    <definedName name="Junta_Waterstop_Sika_DK32">'[11]PRICE LIST'!#REF!</definedName>
    <definedName name="Junta_Waterstop_Sika_O20L">'[11]PRICE LIST'!#REF!</definedName>
    <definedName name="Junta_Waterstop_Sika_V20L">#REF!</definedName>
    <definedName name="k" localSheetId="4" hidden="1">{#N/A,#N/A,FALSE,"SumG";#N/A,#N/A,FALSE,"ElecG";#N/A,#N/A,FALSE,"MechG";#N/A,#N/A,FALSE,"GeotG";#N/A,#N/A,FALSE,"PrcsG";#N/A,#N/A,FALSE,"TunnG";#N/A,#N/A,FALSE,"CivlG";#N/A,#N/A,FALSE,"NtwkG";#N/A,#N/A,FALSE,"EstgG";#N/A,#N/A,FALSE,"PEngG"}</definedName>
    <definedName name="k" hidden="1">{#N/A,#N/A,FALSE,"SumG";#N/A,#N/A,FALSE,"ElecG";#N/A,#N/A,FALSE,"MechG";#N/A,#N/A,FALSE,"GeotG";#N/A,#N/A,FALSE,"PrcsG";#N/A,#N/A,FALSE,"TunnG";#N/A,#N/A,FALSE,"CivlG";#N/A,#N/A,FALSE,"NtwkG";#N/A,#N/A,FALSE,"EstgG";#N/A,#N/A,FALSE,"PEngG"}</definedName>
    <definedName name="kaffui">'[3]MH21-MH22'!#REF!</definedName>
    <definedName name="kan">#REF!</definedName>
    <definedName name="key">#REF!</definedName>
    <definedName name="keyerracc">#REF!</definedName>
    <definedName name="khlkhjj">[34]Rates!#REF!</definedName>
    <definedName name="kjhkj" localSheetId="4" hidden="1">{#N/A,#N/A,FALSE,"SumG";#N/A,#N/A,FALSE,"ElecG";#N/A,#N/A,FALSE,"MechG";#N/A,#N/A,FALSE,"GeotG";#N/A,#N/A,FALSE,"PrcsG";#N/A,#N/A,FALSE,"TunnG";#N/A,#N/A,FALSE,"CivlG";#N/A,#N/A,FALSE,"NtwkG";#N/A,#N/A,FALSE,"EstgG";#N/A,#N/A,FALSE,"PEngG"}</definedName>
    <definedName name="kjhkj" hidden="1">{#N/A,#N/A,FALSE,"SumG";#N/A,#N/A,FALSE,"ElecG";#N/A,#N/A,FALSE,"MechG";#N/A,#N/A,FALSE,"GeotG";#N/A,#N/A,FALSE,"PrcsG";#N/A,#N/A,FALSE,"TunnG";#N/A,#N/A,FALSE,"CivlG";#N/A,#N/A,FALSE,"NtwkG";#N/A,#N/A,FALSE,"EstgG";#N/A,#N/A,FALSE,"PEngG"}</definedName>
    <definedName name="kjhkjz" localSheetId="4" hidden="1">{#N/A,#N/A,FALSE,"SumG";#N/A,#N/A,FALSE,"ElecG";#N/A,#N/A,FALSE,"MechG";#N/A,#N/A,FALSE,"GeotG";#N/A,#N/A,FALSE,"PrcsG";#N/A,#N/A,FALSE,"TunnG";#N/A,#N/A,FALSE,"CivlG";#N/A,#N/A,FALSE,"NtwkG";#N/A,#N/A,FALSE,"EstgG";#N/A,#N/A,FALSE,"PEngG"}</definedName>
    <definedName name="kjhkjz" hidden="1">{#N/A,#N/A,FALSE,"SumG";#N/A,#N/A,FALSE,"ElecG";#N/A,#N/A,FALSE,"MechG";#N/A,#N/A,FALSE,"GeotG";#N/A,#N/A,FALSE,"PrcsG";#N/A,#N/A,FALSE,"TunnG";#N/A,#N/A,FALSE,"CivlG";#N/A,#N/A,FALSE,"NtwkG";#N/A,#N/A,FALSE,"EstgG";#N/A,#N/A,FALSE,"PEngG"}</definedName>
    <definedName name="kjmn">#REF!</definedName>
    <definedName name="KK">[18]Rates!#REF!</definedName>
    <definedName name="kka">#REF!</definedName>
    <definedName name="kkk">'[3]MH21-MH22'!#REF!</definedName>
    <definedName name="kkz" localSheetId="4" hidden="1">{#N/A,#N/A,FALSE,"SumD";#N/A,#N/A,FALSE,"ElecD";#N/A,#N/A,FALSE,"MechD";#N/A,#N/A,FALSE,"GeotD";#N/A,#N/A,FALSE,"PrcsD";#N/A,#N/A,FALSE,"TunnD";#N/A,#N/A,FALSE,"CivlD";#N/A,#N/A,FALSE,"NtwkD";#N/A,#N/A,FALSE,"EstgD";#N/A,#N/A,FALSE,"PEngD"}</definedName>
    <definedName name="kkz" hidden="1">{#N/A,#N/A,FALSE,"SumD";#N/A,#N/A,FALSE,"ElecD";#N/A,#N/A,FALSE,"MechD";#N/A,#N/A,FALSE,"GeotD";#N/A,#N/A,FALSE,"PrcsD";#N/A,#N/A,FALSE,"TunnD";#N/A,#N/A,FALSE,"CivlD";#N/A,#N/A,FALSE,"NtwkD";#N/A,#N/A,FALSE,"EstgD";#N/A,#N/A,FALSE,"PEngD"}</definedName>
    <definedName name="KL">[18]Rates!#REF!</definedName>
    <definedName name="KLL">#REF!</definedName>
    <definedName name="klmn">#REF!</definedName>
    <definedName name="koffie">'[3]MH21-MH22'!#REF!</definedName>
    <definedName name="KOFI">'[3]MH21-MH22'!#REF!</definedName>
    <definedName name="kwasi">'[3]MH21-MH22'!#REF!</definedName>
    <definedName name="L">#REF!</definedName>
    <definedName name="l3input">#REF!</definedName>
    <definedName name="l3input2">#REF!</definedName>
    <definedName name="l3inputD">#REF!</definedName>
    <definedName name="Lã_rocha_30kg_40mm">'[11]PRICE LIST'!#REF!</definedName>
    <definedName name="Lã_rocha_30kg_50mm">'[11]PRICE LIST'!#REF!</definedName>
    <definedName name="Lã_rocha_40kg_30mm">'[11]PRICE LIST'!#REF!</definedName>
    <definedName name="Lã_rocha_40kg_40mm">'[11]PRICE LIST'!#REF!</definedName>
    <definedName name="Lã_rocha_40kg_50mm">'[11]PRICE LIST'!#REF!</definedName>
    <definedName name="Lã_rocha_55kg_30mm">'[11]PRICE LIST'!#REF!</definedName>
    <definedName name="Lã_rocha_55kg_40mm">'[11]PRICE LIST'!#REF!</definedName>
    <definedName name="Lã_rocha_55kg_50mm">'[11]PRICE LIST'!#REF!</definedName>
    <definedName name="Lã_rocha_70kg_30mm">'[11]PRICE LIST'!#REF!</definedName>
    <definedName name="Lã_rocha_70kg_40mm">'[11]PRICE LIST'!#REF!</definedName>
    <definedName name="Lã_rocha_70kg_50mm">'[11]PRICE LIST'!#REF!</definedName>
    <definedName name="Lã_rocha_rev_40kg_40mm">'[11]PRICE LIST'!#REF!</definedName>
    <definedName name="Lã_rocha_rev_55kg_30mm">'[11]PRICE LIST'!#REF!</definedName>
    <definedName name="Lã_rocha_rev_55kg_40mm">'[11]PRICE LIST'!#REF!</definedName>
    <definedName name="Lã_rocha_rev_55kg_50mm">'[11]PRICE LIST'!#REF!</definedName>
    <definedName name="Lã_rocha_rev_70kg_30mm">'[11]PRICE LIST'!#REF!</definedName>
    <definedName name="Lã_rocha_rolo_40kg_50mm">'[11]PRICE LIST'!#REF!</definedName>
    <definedName name="Lã_rocha_rolo_70kg_30mm">'[11]PRICE LIST'!#REF!</definedName>
    <definedName name="Lã_rocha_rolo_70kg_40mm">'[11]PRICE LIST'!#REF!</definedName>
    <definedName name="Lã_rocha_rolo_70kg_50mm">'[11]PRICE LIST'!#REF!</definedName>
    <definedName name="Lã_rocha_rolo_70kg_60mm">'[11]PRICE LIST'!#REF!</definedName>
    <definedName name="Lã_rocha_rolo_rev_40kg_50mm">'[11]PRICE LIST'!#REF!</definedName>
    <definedName name="Lã_rocha_rolo_rev_70kg_30mm">'[11]PRICE LIST'!#REF!</definedName>
    <definedName name="Lab">[18]Rates!#REF!</definedName>
    <definedName name="LABORATE">#REF!</definedName>
    <definedName name="LABOUR">'[2]GRAPHIC BILL OF QUANTITIES'!#REF!</definedName>
    <definedName name="LABOURATE">#REF!</definedName>
    <definedName name="LABOURMONTH">[25]lab!$B$290</definedName>
    <definedName name="Lajeta_Grisol_30_25">'[11]PRICE LIST'!#REF!</definedName>
    <definedName name="Lajeta_Grisol_30_35">'[11]PRICE LIST'!#REF!</definedName>
    <definedName name="Lajeta_Grisol_40_25">'[11]PRICE LIST'!#REF!</definedName>
    <definedName name="Lajeta_Grisol_40_35">'[11]PRICE LIST'!#REF!</definedName>
    <definedName name="Lancil_normal_06">'[11]PRICE LIST'!#REF!</definedName>
    <definedName name="Lancil_normal_08">'[11]PRICE LIST'!#REF!</definedName>
    <definedName name="Lancil_normal_12">'[11]PRICE LIST'!#REF!</definedName>
    <definedName name="Lancil_rampa_13">'[11]PRICE LIST'!#REF!</definedName>
    <definedName name="LANDED">'[2]GRAPHIC BILL OF QUANTITIES'!#REF!</definedName>
    <definedName name="LC">#REF!</definedName>
    <definedName name="lef">#REF!</definedName>
    <definedName name="lel">#REF!</definedName>
    <definedName name="LENNOXPRICING">'[10]INPUT DATA SHEET'!$A$14:$E$16</definedName>
    <definedName name="LENNOXSELL">#REF!</definedName>
    <definedName name="LINE1">#REF!</definedName>
    <definedName name="line3">#REF!</definedName>
    <definedName name="line4">#REF!</definedName>
    <definedName name="LIT">'[2]GRAPHIC BILL OF QUANTITIES'!#REF!</definedName>
    <definedName name="lk">'[3]MH21-MH22'!#REF!</definedName>
    <definedName name="LKL" localSheetId="4" hidden="1">{#N/A,#N/A,FALSE,"SumG";#N/A,#N/A,FALSE,"ElecG";#N/A,#N/A,FALSE,"MechG";#N/A,#N/A,FALSE,"GeotG";#N/A,#N/A,FALSE,"PrcsG";#N/A,#N/A,FALSE,"TunnG";#N/A,#N/A,FALSE,"CivlG";#N/A,#N/A,FALSE,"NtwkG";#N/A,#N/A,FALSE,"EstgG";#N/A,#N/A,FALSE,"PEngG"}</definedName>
    <definedName name="LKL" hidden="1">{#N/A,#N/A,FALSE,"SumG";#N/A,#N/A,FALSE,"ElecG";#N/A,#N/A,FALSE,"MechG";#N/A,#N/A,FALSE,"GeotG";#N/A,#N/A,FALSE,"PrcsG";#N/A,#N/A,FALSE,"TunnG";#N/A,#N/A,FALSE,"CivlG";#N/A,#N/A,FALSE,"NtwkG";#N/A,#N/A,FALSE,"EstgG";#N/A,#N/A,FALSE,"PEngG"}</definedName>
    <definedName name="lklz" localSheetId="4" hidden="1">{#N/A,#N/A,FALSE,"SumG";#N/A,#N/A,FALSE,"ElecG";#N/A,#N/A,FALSE,"MechG";#N/A,#N/A,FALSE,"GeotG";#N/A,#N/A,FALSE,"PrcsG";#N/A,#N/A,FALSE,"TunnG";#N/A,#N/A,FALSE,"CivlG";#N/A,#N/A,FALSE,"NtwkG";#N/A,#N/A,FALSE,"EstgG";#N/A,#N/A,FALSE,"PEngG"}</definedName>
    <definedName name="lklz" hidden="1">{#N/A,#N/A,FALSE,"SumG";#N/A,#N/A,FALSE,"ElecG";#N/A,#N/A,FALSE,"MechG";#N/A,#N/A,FALSE,"GeotG";#N/A,#N/A,FALSE,"PrcsG";#N/A,#N/A,FALSE,"TunnG";#N/A,#N/A,FALSE,"CivlG";#N/A,#N/A,FALSE,"NtwkG";#N/A,#N/A,FALSE,"EstgG";#N/A,#N/A,FALSE,"PEngG"}</definedName>
    <definedName name="ll" localSheetId="4"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llllll">'[3]MH21-MH22'!#REF!</definedName>
    <definedName name="lllllllllllllllll">'[3]MH21-MH22'!#REF!</definedName>
    <definedName name="lloyacc">#REF!</definedName>
    <definedName name="llz" localSheetId="4" hidden="1">{#N/A,#N/A,FALSE,"SumG";#N/A,#N/A,FALSE,"ElecG";#N/A,#N/A,FALSE,"MechG";#N/A,#N/A,FALSE,"GeotG";#N/A,#N/A,FALSE,"PrcsG";#N/A,#N/A,FALSE,"TunnG";#N/A,#N/A,FALSE,"CivlG";#N/A,#N/A,FALSE,"NtwkG";#N/A,#N/A,FALSE,"EstgG";#N/A,#N/A,FALSE,"PEngG"}</definedName>
    <definedName name="llz" hidden="1">{#N/A,#N/A,FALSE,"SumG";#N/A,#N/A,FALSE,"ElecG";#N/A,#N/A,FALSE,"MechG";#N/A,#N/A,FALSE,"GeotG";#N/A,#N/A,FALSE,"PrcsG";#N/A,#N/A,FALSE,"TunnG";#N/A,#N/A,FALSE,"CivlG";#N/A,#N/A,FALSE,"NtwkG";#N/A,#N/A,FALSE,"EstgG";#N/A,#N/A,FALSE,"PEngG"}</definedName>
    <definedName name="Loc">#REF!</definedName>
    <definedName name="LOCAL">'[2]GRAPHIC BILL OF QUANTITIES'!#REF!</definedName>
    <definedName name="LOCRTNPROV">#REF!</definedName>
    <definedName name="LOCSTKPROV">#REF!</definedName>
    <definedName name="LOPK">#REF!</definedName>
    <definedName name="lotcprov">#REF!</definedName>
    <definedName name="lotprov">#REF!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[18]Rates!#REF!</definedName>
    <definedName name="M.O._bloco_10">#REF!</definedName>
    <definedName name="M.O._bloco_15">#REF!</definedName>
    <definedName name="M.O._bloco_20">#REF!</definedName>
    <definedName name="M.O._bloco_25">#REF!</definedName>
    <definedName name="M.O._bloco_27">#REF!</definedName>
    <definedName name="M.O._bloco_28">#REF!</definedName>
    <definedName name="M.O._bloco_fv_10">#REF!</definedName>
    <definedName name="M.O._bloco_fv_15">#REF!</definedName>
    <definedName name="M.O._bloco_fv_20">#REF!</definedName>
    <definedName name="M.O._bloco_fv_25">#REF!</definedName>
    <definedName name="M.O._bloco_fv_27">#REF!</definedName>
    <definedName name="M.O._bloco_fv_28">#REF!</definedName>
    <definedName name="M.O._bloco_term_14">'[11]PRICE LIST'!#REF!</definedName>
    <definedName name="M.O._bloco_term_19">'[11]PRICE LIST'!#REF!</definedName>
    <definedName name="M.O._bloco_term_24">'[11]PRICE LIST'!#REF!</definedName>
    <definedName name="M.O._bloco_term_29">'[11]PRICE LIST'!#REF!</definedName>
    <definedName name="M.O._tij_mac_fv_5">#REF!</definedName>
    <definedName name="M.O._tij_mac_fv_7">#REF!</definedName>
    <definedName name="M.O._tijolo_07">#REF!</definedName>
    <definedName name="M.O._tijolo_09">#REF!</definedName>
    <definedName name="M.O._tijolo_11">#REF!</definedName>
    <definedName name="M.O._tijolo_15">#REF!</definedName>
    <definedName name="M.O._tijolo_20">#REF!</definedName>
    <definedName name="m_up">#REF!</definedName>
    <definedName name="Macadame_preço_refª">'[11]PRICE LIST'!#REF!</definedName>
    <definedName name="Malha_fibra_vidro_115gr">'[11]PRICE LIST'!#REF!</definedName>
    <definedName name="Malha_fibra_vidro_80gr">'[11]PRICE LIST'!#REF!</definedName>
    <definedName name="mama">'[3]MH21-MH22'!#REF!</definedName>
    <definedName name="manhole">'[3]MH21-MH22'!#REF!</definedName>
    <definedName name="Manobrador">#REF!</definedName>
    <definedName name="Manta_ignifuga">'[11]PRICE LIST'!#REF!</definedName>
    <definedName name="MARGINPLAN">#REF!</definedName>
    <definedName name="MARGINPROJ">#REF!</definedName>
    <definedName name="Mark_Up">#REF!</definedName>
    <definedName name="mary">'[3]MH21-MH22'!#REF!</definedName>
    <definedName name="mathandling">'[38]PLUMBING discard'!#REF!</definedName>
    <definedName name="mdownacc">#REF!</definedName>
    <definedName name="MEDICALAIRdiversity">'[39]MEDICAL AIR'!$C$70</definedName>
    <definedName name="medicalvacuumdiversity">'[39]MEDICAL VACUUM'!$C$70</definedName>
    <definedName name="medvacuum">'[40]MEDICAL VACUUM'!#REF!</definedName>
    <definedName name="Meia_cana_Ø200">'[11]PRICE LIST'!#REF!</definedName>
    <definedName name="Meia_cana_Ø300">'[11]PRICE LIST'!#REF!</definedName>
    <definedName name="Meia_cana_Ø400">'[11]PRICE LIST'!#REF!</definedName>
    <definedName name="Meia_cana_Ø500">'[11]PRICE LIST'!#REF!</definedName>
    <definedName name="Meia_cana_Ø600">'[11]PRICE LIST'!#REF!</definedName>
    <definedName name="mensah">'[3]MH21-MH22'!#REF!</definedName>
    <definedName name="MetalWork">'[20]Build up'!#REF!</definedName>
    <definedName name="mily">'[3]MH21-MH22'!#REF!</definedName>
    <definedName name="Mini_rectro">#REF!</definedName>
    <definedName name="MINOR">#REF!</definedName>
    <definedName name="MJNHB">#REF!</definedName>
    <definedName name="mklop">#REF!</definedName>
    <definedName name="Mkt_Vouch" localSheetId="4">#REF!,#REF!</definedName>
    <definedName name="Mkt_Vouch">#REF!,#REF!</definedName>
    <definedName name="mm">'[3]MH21-MH22'!#REF!</definedName>
    <definedName name="mmm">[41]DAYWORKS!mmm</definedName>
    <definedName name="mnbf">#REF!</definedName>
    <definedName name="Montagem_andaime">#REF!</definedName>
    <definedName name="Montagem_cimbre">#REF!</definedName>
    <definedName name="Montagem_vao">#REF!</definedName>
    <definedName name="Motoniveladora">#REF!</definedName>
    <definedName name="Motor_vao">#REF!</definedName>
    <definedName name="mrate">#REF!</definedName>
    <definedName name="Msmnt_Units">'[16]D bse 1 - All Details'!$B$3:$B$14</definedName>
    <definedName name="MULT">'[1]SCHEDULE CARRIER SPA'!#REF!</definedName>
    <definedName name="MULT1">#REF!</definedName>
    <definedName name="MULTA">#REF!</definedName>
    <definedName name="MULTB">#REF!</definedName>
    <definedName name="MULTC">#REF!</definedName>
    <definedName name="MULTD">#REF!</definedName>
    <definedName name="MULTE">#REF!</definedName>
    <definedName name="MULTF">#REF!</definedName>
    <definedName name="MULTG">#REF!</definedName>
    <definedName name="MULTH">#REF!</definedName>
    <definedName name="MUU">'[42]bill 1 prelims'!#REF!</definedName>
    <definedName name="n">#REF!</definedName>
    <definedName name="n.nl">[34]Rates!#REF!</definedName>
    <definedName name="needle">#REF!</definedName>
    <definedName name="NESNACC">#REF!</definedName>
    <definedName name="New">#REF!</definedName>
    <definedName name="newdate">[19]datatable!$B$107</definedName>
    <definedName name="nilacc">#REF!</definedName>
    <definedName name="NILL">[17]Rates!#REF!</definedName>
    <definedName name="niltrnacc">#REF!</definedName>
    <definedName name="NIPP">#REF!</definedName>
    <definedName name="nitreousoxideflow">'[40]NITROUS OXIDE'!#REF!</definedName>
    <definedName name="nitrogendiversity">[39]NITROGEN!$C$69</definedName>
    <definedName name="NITROGENFLOW">[39]NITROGEN!$C$4</definedName>
    <definedName name="nitrousoxidediversity">'[39]NITROUS OXIDE'!$C$69</definedName>
    <definedName name="nitrousoxideflow">'[39]NITROUS OXIDE'!$C$4</definedName>
    <definedName name="nj">'[42]bill 1 prelims'!#REF!</definedName>
    <definedName name="nn">'[3]MH21-MH22'!#REF!</definedName>
    <definedName name="nnn" localSheetId="4" hidden="1">{#N/A,#N/A,FALSE,"SumD";#N/A,#N/A,FALSE,"ElecD";#N/A,#N/A,FALSE,"MechD";#N/A,#N/A,FALSE,"GeotD";#N/A,#N/A,FALSE,"PrcsD";#N/A,#N/A,FALSE,"TunnD";#N/A,#N/A,FALSE,"CivlD";#N/A,#N/A,FALSE,"NtwkD";#N/A,#N/A,FALSE,"EstgD";#N/A,#N/A,FALSE,"PEngD"}</definedName>
    <definedName name="nnn" hidden="1">{#N/A,#N/A,FALSE,"SumD";#N/A,#N/A,FALSE,"ElecD";#N/A,#N/A,FALSE,"MechD";#N/A,#N/A,FALSE,"GeotD";#N/A,#N/A,FALSE,"PrcsD";#N/A,#N/A,FALSE,"TunnD";#N/A,#N/A,FALSE,"CivlD";#N/A,#N/A,FALSE,"NtwkD";#N/A,#N/A,FALSE,"EstgD";#N/A,#N/A,FALSE,"PEngD"}</definedName>
    <definedName name="nnnnnnnnnnnnnnnnnn">'[3]MH21-MH22'!#REF!</definedName>
    <definedName name="nnnz" localSheetId="4" hidden="1">{#N/A,#N/A,FALSE,"SumD";#N/A,#N/A,FALSE,"ElecD";#N/A,#N/A,FALSE,"MechD";#N/A,#N/A,FALSE,"GeotD";#N/A,#N/A,FALSE,"PrcsD";#N/A,#N/A,FALSE,"TunnD";#N/A,#N/A,FALSE,"CivlD";#N/A,#N/A,FALSE,"NtwkD";#N/A,#N/A,FALSE,"EstgD";#N/A,#N/A,FALSE,"PEngD"}</definedName>
    <definedName name="nnnz" hidden="1">{#N/A,#N/A,FALSE,"SumD";#N/A,#N/A,FALSE,"ElecD";#N/A,#N/A,FALSE,"MechD";#N/A,#N/A,FALSE,"GeotD";#N/A,#N/A,FALSE,"PrcsD";#N/A,#N/A,FALSE,"TunnD";#N/A,#N/A,FALSE,"CivlD";#N/A,#N/A,FALSE,"NtwkD";#N/A,#N/A,FALSE,"EstgD";#N/A,#N/A,FALSE,"PEngD"}</definedName>
    <definedName name="No_do_Processo">#REF!</definedName>
    <definedName name="NOTE1">#REF!</definedName>
    <definedName name="NOTE2">#REF!</definedName>
    <definedName name="NWC" localSheetId="4" hidden="1">{#N/A,#N/A,FALSE,"AFR-ELC"}</definedName>
    <definedName name="NWC" hidden="1">{#N/A,#N/A,FALSE,"AFR-ELC"}</definedName>
    <definedName name="o" localSheetId="4" hidden="1">{#N/A,#N/A,FALSE,"SumD";#N/A,#N/A,FALSE,"ElecD";#N/A,#N/A,FALSE,"MechD";#N/A,#N/A,FALSE,"GeotD";#N/A,#N/A,FALSE,"PrcsD";#N/A,#N/A,FALSE,"TunnD";#N/A,#N/A,FALSE,"CivlD";#N/A,#N/A,FALSE,"NtwkD";#N/A,#N/A,FALSE,"EstgD";#N/A,#N/A,FALSE,"PEngD"}</definedName>
    <definedName name="o" hidden="1">{#N/A,#N/A,FALSE,"SumD";#N/A,#N/A,FALSE,"ElecD";#N/A,#N/A,FALSE,"MechD";#N/A,#N/A,FALSE,"GeotD";#N/A,#N/A,FALSE,"PrcsD";#N/A,#N/A,FALSE,"TunnD";#N/A,#N/A,FALSE,"CivlD";#N/A,#N/A,FALSE,"NtwkD";#N/A,#N/A,FALSE,"EstgD";#N/A,#N/A,FALSE,"PEngD"}</definedName>
    <definedName name="OFFDIFF1">'[2]GRAPHIC BILL OF QUANTITIES'!#REF!</definedName>
    <definedName name="OFFDUCT1">'[2]GRAPHIC BILL OF QUANTITIES'!#REF!</definedName>
    <definedName name="OFFELEC1">'[2]GRAPHIC BILL OF QUANTITIES'!#REF!</definedName>
    <definedName name="office">#REF!</definedName>
    <definedName name="OFFMAN">'[43]GRAPHIC BILL OF QUANTITIES'!#REF!</definedName>
    <definedName name="OFFMAN1">'[2]GRAPHIC BILL OF QUANTITIES'!#REF!</definedName>
    <definedName name="OFFMAN2">'[2]GRAPHIC BILL OF QUANTITIES'!#REF!</definedName>
    <definedName name="OFFMON1">'[2]GRAPHIC BILL OF QUANTITIES'!#REF!</definedName>
    <definedName name="OFFPIPE1">'[2]GRAPHIC BILL OF QUANTITIES'!#REF!</definedName>
    <definedName name="OFFPIPE2">'[44]June 99 Bill of Quantities'!#REF!</definedName>
    <definedName name="OFFSPAR1">'[2]GRAPHIC BILL OF QUANTITIES'!#REF!</definedName>
    <definedName name="Oficial">#REF!</definedName>
    <definedName name="OH">[45]IValueMW!$G$3</definedName>
    <definedName name="ohrate">#REF!</definedName>
    <definedName name="oiyoy">[34]Rates!#REF!</definedName>
    <definedName name="OO">'[3]MH21-MH22'!#REF!</definedName>
    <definedName name="op2area">#REF!</definedName>
    <definedName name="oper">#REF!</definedName>
    <definedName name="oper.">#REF!</definedName>
    <definedName name="OPMONTH">[25]lab!$B$217</definedName>
    <definedName name="Opng_Type">'[16]D bse 1 - All Details'!$M$3:$M$14</definedName>
    <definedName name="osei">'[3]MH21-MH22'!#REF!</definedName>
    <definedName name="osei2">'[3]MH21-MH22'!#REF!</definedName>
    <definedName name="oseif">'[3]MH21-MH22'!#REF!</definedName>
    <definedName name="overheads">#REF!</definedName>
    <definedName name="oxygendiversity">[39]OXYGEN!$C$69</definedName>
    <definedName name="oxygenflow">[39]OXYGEN!$C$4</definedName>
    <definedName name="P">[46]!P</definedName>
    <definedName name="P.O.P">#REF!</definedName>
    <definedName name="P_or_L">#REF!</definedName>
    <definedName name="PA">'[2]GRAPHIC BILL OF QUANTITIES'!#REF!</definedName>
    <definedName name="PAF">#REF!</definedName>
    <definedName name="Painting">'[20]Build up'!#REF!</definedName>
    <definedName name="Pcost">#REF!</definedName>
    <definedName name="PER3DUTY">#REF!</definedName>
    <definedName name="Perfil_metalico">'[11]PRICE LIST'!#REF!</definedName>
    <definedName name="Period">#REF!</definedName>
    <definedName name="PERNO">#REF!</definedName>
    <definedName name="PERSONAL">"Button 31"</definedName>
    <definedName name="PEstPL">#REF!</definedName>
    <definedName name="PGValue">#REF!</definedName>
    <definedName name="ph1area">#REF!</definedName>
    <definedName name="phasing">#REF!</definedName>
    <definedName name="Picheleiro">#REF!</definedName>
    <definedName name="Pinturas">#REF!</definedName>
    <definedName name="PIPE">#REF!</definedName>
    <definedName name="PIPESTEEL">'[2]GRAPHIC BILL OF QUANTITIES'!#REF!</definedName>
    <definedName name="Placa_vibratoria">#REF!</definedName>
    <definedName name="PLUG">#REF!</definedName>
    <definedName name="Pó_pedra">#REF!</definedName>
    <definedName name="poinvacc">#REF!</definedName>
    <definedName name="POLI">#REF!</definedName>
    <definedName name="Poliestireno_exp_10kg_20mm">#REF!</definedName>
    <definedName name="Poliestireno_exp_10kg_25mm">#REF!</definedName>
    <definedName name="Poliestireno_exp_10kg_30mm">#REF!</definedName>
    <definedName name="Poliestireno_exp_10kg_40mm">#REF!</definedName>
    <definedName name="Poliestireno_exp_12kg_20mm">#REF!</definedName>
    <definedName name="Poliestireno_exp_12kg_25mm">'[11]PRICE LIST'!#REF!</definedName>
    <definedName name="Poliestireno_exp_12kg_30mm">'[11]PRICE LIST'!#REF!</definedName>
    <definedName name="Poliestireno_exp_12kg_40mm">'[11]PRICE LIST'!#REF!</definedName>
    <definedName name="Polyster_40">'[11]PRICE LIST'!#REF!</definedName>
    <definedName name="Possession_Cost">[30]Summary!#REF!</definedName>
    <definedName name="pound">#REF!</definedName>
    <definedName name="POUNDRATE">#REF!</definedName>
    <definedName name="pp">'[3]MH21-MH22'!#REF!</definedName>
    <definedName name="pppp">'[3]MH21-MH22'!#REF!</definedName>
    <definedName name="pppppppppppppppppppppppppppp">'[3]MH21-MH22'!#REF!</definedName>
    <definedName name="PQSRes">#REF!</definedName>
    <definedName name="PR">[45]IValueMW!$H$3</definedName>
    <definedName name="PRDump">#REF!</definedName>
    <definedName name="PRELI">[18]Rates!#REF!</definedName>
    <definedName name="Preliminaries">#REF!</definedName>
    <definedName name="Prelims25">#REF!</definedName>
    <definedName name="PRICEFLUCT">'[47]ELEC BOQ'!$K$2</definedName>
    <definedName name="prince">'[3]MH21-MH22'!#REF!</definedName>
    <definedName name="PRINT_1">#REF!</definedName>
    <definedName name="_xlnm.Print_Area" localSheetId="7">'1st Floor '!$A$1:$F$454</definedName>
    <definedName name="_xlnm.Print_Area" localSheetId="8">'2nd Floor'!$A$1:$F$294</definedName>
    <definedName name="_xlnm.Print_Area" localSheetId="3">Cover!$A$3:$J$47</definedName>
    <definedName name="_xlnm.Print_Area" localSheetId="9">'Electric Work_BOQ'!$A$1:$F$823</definedName>
    <definedName name="_xlnm.Print_Area" localSheetId="15">'ELV WORK_BOQ'!$A$1:$G$76</definedName>
    <definedName name="_xlnm.Print_Area" localSheetId="19">'external works'!$A$1:$F$314</definedName>
    <definedName name="_xlnm.Print_Area" localSheetId="6">'Ground Floor'!$A$1:$F$420</definedName>
    <definedName name="_xlnm.Print_Area" localSheetId="10">'HVAC Work_BOQ'!$A$1:$J$253</definedName>
    <definedName name="_xlnm.Print_Area" localSheetId="18">'Lift-BOQ'!$A$1:$H$204</definedName>
    <definedName name="_xlnm.Print_Area" localSheetId="13">'Loose Furniture'!$A$1:$G$196</definedName>
    <definedName name="_xlnm.Print_Area" localSheetId="17">'M.S Fabrication &amp; Canopy'!$A$1:$I$92</definedName>
    <definedName name="_xlnm.Print_Area" localSheetId="11">Plumbing_Boq!$A$1:$I$741</definedName>
    <definedName name="_xlnm.Print_Area" localSheetId="4">'prelims '!$A$1:$F$742</definedName>
    <definedName name="_xlnm.Print_Area" localSheetId="14">'Security Frisking _BOQ'!$A$1:$G$162</definedName>
    <definedName name="_xlnm.Print_Area" localSheetId="5">'Substructure '!$A$1:$F$165</definedName>
    <definedName name="_xlnm.Print_Area" localSheetId="20">Summary!$A$1:$F$61</definedName>
    <definedName name="_xlnm.Print_Area" localSheetId="2">'Take-off__FIRST FLOOR'!$A$1:$K$567</definedName>
    <definedName name="_xlnm.Print_Area" localSheetId="0">Takeoff__SUBSTUCTURE!$A$1:$I$887</definedName>
    <definedName name="_xlnm.Print_Area" localSheetId="1">'Take-off__Superstrcture'!$A$1:$K$576</definedName>
    <definedName name="_xlnm.Print_Area" localSheetId="16">'Water Bodies_BOQ'!$A$1:$I$164</definedName>
    <definedName name="_xlnm.Print_Area">#REF!</definedName>
    <definedName name="PRINT_AREA_MI" localSheetId="4">#REF!</definedName>
    <definedName name="PRINT_AREA_MI">#REF!</definedName>
    <definedName name="_xlnm.Print_Titles" localSheetId="7">'1st Floor '!$1:$1</definedName>
    <definedName name="_xlnm.Print_Titles" localSheetId="8">'2nd Floor'!$1:$1</definedName>
    <definedName name="_xlnm.Print_Titles" localSheetId="9">'Electric Work_BOQ'!$1:$3</definedName>
    <definedName name="_xlnm.Print_Titles" localSheetId="15">'ELV WORK_BOQ'!$4:$4</definedName>
    <definedName name="_xlnm.Print_Titles" localSheetId="19">'external works'!$1:$3</definedName>
    <definedName name="_xlnm.Print_Titles" localSheetId="12">'FIRE Work_BOQ'!$5:$5</definedName>
    <definedName name="_xlnm.Print_Titles" localSheetId="6">'Ground Floor'!$1:$1</definedName>
    <definedName name="_xlnm.Print_Titles" localSheetId="10">'HVAC Work_BOQ'!$3:$3</definedName>
    <definedName name="_xlnm.Print_Titles" localSheetId="18">'Lift-BOQ'!$3:$3</definedName>
    <definedName name="_xlnm.Print_Titles" localSheetId="13">'Loose Furniture'!$1:$2</definedName>
    <definedName name="_xlnm.Print_Titles" localSheetId="17">'M.S Fabrication &amp; Canopy'!$1:$3</definedName>
    <definedName name="_xlnm.Print_Titles" localSheetId="11">Plumbing_Boq!$3:$3</definedName>
    <definedName name="_xlnm.Print_Titles" localSheetId="4">'prelims '!$1:$1</definedName>
    <definedName name="_xlnm.Print_Titles" localSheetId="14">'Security Frisking _BOQ'!$3:$3</definedName>
    <definedName name="_xlnm.Print_Titles" localSheetId="5">'Substructure '!$1:$1</definedName>
    <definedName name="_xlnm.Print_Titles" localSheetId="20">Summary!$1:$2</definedName>
    <definedName name="_xlnm.Print_Titles">#REF!</definedName>
    <definedName name="Print_Titles_MI" localSheetId="4">#REF!</definedName>
    <definedName name="Print_Titles_MI">#REF!</definedName>
    <definedName name="PRINTLOC">[48]!PRINTLOC</definedName>
    <definedName name="profit">#REF!</definedName>
    <definedName name="Project">[49]Control!$B$4</definedName>
    <definedName name="Project_Management">#REF!</definedName>
    <definedName name="psplit">#REF!</definedName>
    <definedName name="PU_BetãoLimpeza">#REF!</definedName>
    <definedName name="PU_Escada">#REF!</definedName>
    <definedName name="PU_LajeMaciça">#REF!</definedName>
    <definedName name="PU_Lintel">#REF!</definedName>
    <definedName name="PU_Paredes_CxE">#REF!</definedName>
    <definedName name="PU_Paredes_MS">#REF!</definedName>
    <definedName name="PU_Pilares">#REF!</definedName>
    <definedName name="PU_Sapata_C">#REF!</definedName>
    <definedName name="PU_Sapata_I">#REF!</definedName>
    <definedName name="PU_Vigas">#REF!</definedName>
    <definedName name="q">#REF!</definedName>
    <definedName name="QQ">'[3]MH21-MH22'!#REF!</definedName>
    <definedName name="qqqqqq">'[3]MH21-MH22'!#REF!</definedName>
    <definedName name="Qsres">#REF!</definedName>
    <definedName name="Qt_BetãoLimpeza">#REF!</definedName>
    <definedName name="Qt_Escadas">#REF!</definedName>
    <definedName name="Qt_LajeMaciça">#REF!</definedName>
    <definedName name="Qt_Lintel">#REF!</definedName>
    <definedName name="Qt_Muretes">#REF!</definedName>
    <definedName name="Qt_Paredes_CxE">#REF!</definedName>
    <definedName name="Qt_Paredes_MS">#REF!</definedName>
    <definedName name="Qt_Pilares">#REF!</definedName>
    <definedName name="Qt_Sapata_C">#REF!</definedName>
    <definedName name="Qt_Sapata_I">#REF!</definedName>
    <definedName name="Qt_Vigas">#REF!</definedName>
    <definedName name="Quantity">#REF!</definedName>
    <definedName name="Query1">#REF!</definedName>
    <definedName name="R_">#REF!</definedName>
    <definedName name="rate">[50]substructure!$J$5</definedName>
    <definedName name="RawAgencyPrice">#REF!</definedName>
    <definedName name="RBData">#REF!</definedName>
    <definedName name="rClient">#REF!</definedName>
    <definedName name="rDate">#REF!</definedName>
    <definedName name="rDesc">#REF!</definedName>
    <definedName name="RE_SIZE">#REF!</definedName>
    <definedName name="ready">#REF!</definedName>
    <definedName name="Reb_cerezite_queimado">'[11]PRICE LIST'!#REF!</definedName>
    <definedName name="Reb_int_seral">'[11]PRICE LIST'!#REF!</definedName>
    <definedName name="Reb_parede_ext_hidrofugo">'[11]PRICE LIST'!#REF!</definedName>
    <definedName name="Reb_parede_int_areado">'[11]PRICE LIST'!#REF!</definedName>
    <definedName name="Reb_parede_int_estanho">'[11]PRICE LIST'!#REF!</definedName>
    <definedName name="Reb_parede_int_regularizacao">'[11]PRICE LIST'!#REF!</definedName>
    <definedName name="Reb_tecto_ext_areado_fino">'[11]PRICE LIST'!#REF!</definedName>
    <definedName name="Reb_tecto_int_estanhado">'[11]PRICE LIST'!#REF!</definedName>
    <definedName name="RECCANACC">#REF!</definedName>
    <definedName name="RECEXACC">#REF!</definedName>
    <definedName name="RECINACC">#REF!</definedName>
    <definedName name="Rectro">#REF!</definedName>
    <definedName name="Rectro_com_martelo">#REF!</definedName>
    <definedName name="RED">#REF!</definedName>
    <definedName name="REEL">[17]Rates!#REF!</definedName>
    <definedName name="Ref">#REF!</definedName>
    <definedName name="REFPIPE">'[10]INPUT DATA SHEET'!$A$28:$B$29</definedName>
    <definedName name="Rega_colagem_preço_refª">#REF!</definedName>
    <definedName name="Rega_impregnação_preço_refª">#REF!</definedName>
    <definedName name="Reinforcement">'[20]Build up'!#REF!</definedName>
    <definedName name="rel">#REF!</definedName>
    <definedName name="Render_Sides">'[16]D bse 1 - All Details'!$P$3:$P$4</definedName>
    <definedName name="Render_Sides_Loc">'[16]D bse 1 - All Details'!$R$3:$R$5</definedName>
    <definedName name="Report">#REF!</definedName>
    <definedName name="Reselects">#REF!</definedName>
    <definedName name="Reserves">#REF!</definedName>
    <definedName name="rEstimator">#REF!</definedName>
    <definedName name="returnprov">#REF!</definedName>
    <definedName name="returns_prov">#REF!</definedName>
    <definedName name="Rev">#REF!</definedName>
    <definedName name="REVACC">#REF!</definedName>
    <definedName name="revMilestonecalc" localSheetId="4" hidden="1">{"'Analysis'!$K$1:$S$44"}</definedName>
    <definedName name="revMilestonecalc" hidden="1">{"'Analysis'!$K$1:$S$44"}</definedName>
    <definedName name="REVPER">#REF!</definedName>
    <definedName name="rfgbv">#REF!</definedName>
    <definedName name="RFGH">#REF!</definedName>
    <definedName name="rgtyh">#REF!</definedName>
    <definedName name="rig">#REF!</definedName>
    <definedName name="Risk_Cont">#REF!</definedName>
    <definedName name="rLocation">#REF!</definedName>
    <definedName name="rob">#REF!</definedName>
    <definedName name="robot">#REF!</definedName>
    <definedName name="Roofing">'[20]Build up'!#REF!</definedName>
    <definedName name="Roofmate_LG_50">'[11]PRICE LIST'!#REF!</definedName>
    <definedName name="Roofmate_PT_35">'[11]PRICE LIST'!#REF!</definedName>
    <definedName name="Roofmate_PT_40">'[11]PRICE LIST'!#REF!</definedName>
    <definedName name="Roofmate_PT_50">'[11]PRICE LIST'!#REF!</definedName>
    <definedName name="Roofmate_PT_60">'[11]PRICE LIST'!#REF!</definedName>
    <definedName name="Roofmate_PT_80">'[11]PRICE LIST'!#REF!</definedName>
    <definedName name="Roofmate_SL_100">'[11]PRICE LIST'!#REF!</definedName>
    <definedName name="Roofmate_SL_30">#REF!</definedName>
    <definedName name="Roofmate_SL_40">#REF!</definedName>
    <definedName name="Roofmate_SL_50">'[11]PRICE LIST'!#REF!</definedName>
    <definedName name="Roofmate_SL_60">'[11]PRICE LIST'!#REF!</definedName>
    <definedName name="Roofmate_SL_70">'[11]PRICE LIST'!#REF!</definedName>
    <definedName name="Roofmate_SL_80">'[11]PRICE LIST'!#REF!</definedName>
    <definedName name="rose">#REF!</definedName>
    <definedName name="rosid">#REF!</definedName>
    <definedName name="rProjectNo">#REF!</definedName>
    <definedName name="rr" localSheetId="4" hidden="1">{#N/A,#N/A,FALSE,"SumD";#N/A,#N/A,FALSE,"ElecD";#N/A,#N/A,FALSE,"MechD";#N/A,#N/A,FALSE,"GeotD";#N/A,#N/A,FALSE,"PrcsD";#N/A,#N/A,FALSE,"TunnD";#N/A,#N/A,FALSE,"CivlD";#N/A,#N/A,FALSE,"NtwkD";#N/A,#N/A,FALSE,"EstgD";#N/A,#N/A,FALSE,"PEngD"}</definedName>
    <definedName name="rr" hidden="1">{#N/A,#N/A,FALSE,"SumD";#N/A,#N/A,FALSE,"ElecD";#N/A,#N/A,FALSE,"MechD";#N/A,#N/A,FALSE,"GeotD";#N/A,#N/A,FALSE,"PrcsD";#N/A,#N/A,FALSE,"TunnD";#N/A,#N/A,FALSE,"CivlD";#N/A,#N/A,FALSE,"NtwkD";#N/A,#N/A,FALSE,"EstgD";#N/A,#N/A,FALSE,"PEngD"}</definedName>
    <definedName name="rthu">#REF!</definedName>
    <definedName name="RTRE">[18]Rates!#REF!</definedName>
    <definedName name="RTY">#REF!</definedName>
    <definedName name="rWorkWeek">#REF!</definedName>
    <definedName name="s" localSheetId="7">[51]!s</definedName>
    <definedName name="s" localSheetId="6">[51]!s</definedName>
    <definedName name="s">[51]!s</definedName>
    <definedName name="sadasd">[34]Rates!#REF!</definedName>
    <definedName name="Saibro">#REF!</definedName>
    <definedName name="SALESPLAN">#REF!</definedName>
    <definedName name="salesvar" localSheetId="4">#REF!,#REF!,#REF!,#REF!,#REF!,#REF!,#REF!,#REF!,#REF!</definedName>
    <definedName name="salesvar">#REF!,#REF!,#REF!,#REF!,#REF!,#REF!,#REF!,#REF!,#REF!</definedName>
    <definedName name="Sarjeta_com_grelha">'[11]PRICE LIST'!#REF!</definedName>
    <definedName name="SC">#REF!</definedName>
    <definedName name="scaffolding" localSheetId="7">[52]!scaffolding</definedName>
    <definedName name="scaffolding" localSheetId="6">[52]!scaffolding</definedName>
    <definedName name="scaffolding">[52]!scaffolding</definedName>
    <definedName name="sd" localSheetId="4" hidden="1">{#N/A,#N/A,FALSE,"SumG";#N/A,#N/A,FALSE,"ElecG";#N/A,#N/A,FALSE,"MechG";#N/A,#N/A,FALSE,"GeotG";#N/A,#N/A,FALSE,"PrcsG";#N/A,#N/A,FALSE,"TunnG";#N/A,#N/A,FALSE,"CivlG";#N/A,#N/A,FALSE,"NtwkG";#N/A,#N/A,FALSE,"EstgG";#N/A,#N/A,FALSE,"PEngG"}</definedName>
    <definedName name="sd" hidden="1">{#N/A,#N/A,FALSE,"SumG";#N/A,#N/A,FALSE,"ElecG";#N/A,#N/A,FALSE,"MechG";#N/A,#N/A,FALSE,"GeotG";#N/A,#N/A,FALSE,"PrcsG";#N/A,#N/A,FALSE,"TunnG";#N/A,#N/A,FALSE,"CivlG";#N/A,#N/A,FALSE,"NtwkG";#N/A,#N/A,FALSE,"EstgG";#N/A,#N/A,FALSE,"PEngG"}</definedName>
    <definedName name="Sdate">#REF!</definedName>
    <definedName name="sdcvbm">#REF!</definedName>
    <definedName name="sdfg" localSheetId="4" hidden="1">{#N/A,#N/A,FALSE,"SumG";#N/A,#N/A,FALSE,"ElecG";#N/A,#N/A,FALSE,"MechG";#N/A,#N/A,FALSE,"GeotG";#N/A,#N/A,FALSE,"PrcsG";#N/A,#N/A,FALSE,"TunnG";#N/A,#N/A,FALSE,"CivlG";#N/A,#N/A,FALSE,"NtwkG";#N/A,#N/A,FALSE,"EstgG";#N/A,#N/A,FALSE,"PEngG"}</definedName>
    <definedName name="sdfg" hidden="1">{#N/A,#N/A,FALSE,"SumG";#N/A,#N/A,FALSE,"ElecG";#N/A,#N/A,FALSE,"MechG";#N/A,#N/A,FALSE,"GeotG";#N/A,#N/A,FALSE,"PrcsG";#N/A,#N/A,FALSE,"TunnG";#N/A,#N/A,FALSE,"CivlG";#N/A,#N/A,FALSE,"NtwkG";#N/A,#N/A,FALSE,"EstgG";#N/A,#N/A,FALSE,"PEngG"}</definedName>
    <definedName name="SDFGB">#REF!</definedName>
    <definedName name="sdfgsdf" localSheetId="4" hidden="1">{#N/A,#N/A,FALSE,"SumD";#N/A,#N/A,FALSE,"ElecD";#N/A,#N/A,FALSE,"MechD";#N/A,#N/A,FALSE,"GeotD";#N/A,#N/A,FALSE,"PrcsD";#N/A,#N/A,FALSE,"TunnD";#N/A,#N/A,FALSE,"CivlD";#N/A,#N/A,FALSE,"NtwkD";#N/A,#N/A,FALSE,"EstgD";#N/A,#N/A,FALSE,"PEngD"}</definedName>
    <definedName name="sdfgsdf" hidden="1">{#N/A,#N/A,FALSE,"SumD";#N/A,#N/A,FALSE,"ElecD";#N/A,#N/A,FALSE,"MechD";#N/A,#N/A,FALSE,"GeotD";#N/A,#N/A,FALSE,"PrcsD";#N/A,#N/A,FALSE,"TunnD";#N/A,#N/A,FALSE,"CivlD";#N/A,#N/A,FALSE,"NtwkD";#N/A,#N/A,FALSE,"EstgD";#N/A,#N/A,FALSE,"PEngD"}</definedName>
    <definedName name="sdfgsdg" localSheetId="4" hidden="1">{#N/A,#N/A,FALSE,"SumD";#N/A,#N/A,FALSE,"ElecD";#N/A,#N/A,FALSE,"MechD";#N/A,#N/A,FALSE,"GeotD";#N/A,#N/A,FALSE,"PrcsD";#N/A,#N/A,FALSE,"TunnD";#N/A,#N/A,FALSE,"CivlD";#N/A,#N/A,FALSE,"NtwkD";#N/A,#N/A,FALSE,"EstgD";#N/A,#N/A,FALSE,"PEngD"}</definedName>
    <definedName name="sdfgsdg" hidden="1">{#N/A,#N/A,FALSE,"SumD";#N/A,#N/A,FALSE,"ElecD";#N/A,#N/A,FALSE,"MechD";#N/A,#N/A,FALSE,"GeotD";#N/A,#N/A,FALSE,"PrcsD";#N/A,#N/A,FALSE,"TunnD";#N/A,#N/A,FALSE,"CivlD";#N/A,#N/A,FALSE,"NtwkD";#N/A,#N/A,FALSE,"EstgD";#N/A,#N/A,FALSE,"PEngD"}</definedName>
    <definedName name="SDGM">#REF!</definedName>
    <definedName name="sdxc">#REF!</definedName>
    <definedName name="sdxcm">#REF!</definedName>
    <definedName name="sdxxcv">#REF!</definedName>
    <definedName name="sdz" localSheetId="4" hidden="1">{#N/A,#N/A,FALSE,"SumG";#N/A,#N/A,FALSE,"ElecG";#N/A,#N/A,FALSE,"MechG";#N/A,#N/A,FALSE,"GeotG";#N/A,#N/A,FALSE,"PrcsG";#N/A,#N/A,FALSE,"TunnG";#N/A,#N/A,FALSE,"CivlG";#N/A,#N/A,FALSE,"NtwkG";#N/A,#N/A,FALSE,"EstgG";#N/A,#N/A,FALSE,"PEngG"}</definedName>
    <definedName name="sdz" hidden="1">{#N/A,#N/A,FALSE,"SumG";#N/A,#N/A,FALSE,"ElecG";#N/A,#N/A,FALSE,"MechG";#N/A,#N/A,FALSE,"GeotG";#N/A,#N/A,FALSE,"PrcsG";#N/A,#N/A,FALSE,"TunnG";#N/A,#N/A,FALSE,"CivlG";#N/A,#N/A,FALSE,"NtwkG";#N/A,#N/A,FALSE,"EstgG";#N/A,#N/A,FALSE,"PEngG"}</definedName>
    <definedName name="Separador_Impersep_150gr">'[11]PRICE LIST'!#REF!</definedName>
    <definedName name="septic">'[3]MH21-MH22'!#REF!</definedName>
    <definedName name="Servente">#REF!</definedName>
    <definedName name="sewer">'[3]MH21-MH22'!#REF!</definedName>
    <definedName name="sffff" localSheetId="4" hidden="1">{#N/A,#N/A,FALSE,"SumD";#N/A,#N/A,FALSE,"ElecD";#N/A,#N/A,FALSE,"MechD";#N/A,#N/A,FALSE,"GeotD";#N/A,#N/A,FALSE,"PrcsD";#N/A,#N/A,FALSE,"TunnD";#N/A,#N/A,FALSE,"CivlD";#N/A,#N/A,FALSE,"NtwkD";#N/A,#N/A,FALSE,"EstgD";#N/A,#N/A,FALSE,"PEngD"}</definedName>
    <definedName name="sffff" hidden="1">{#N/A,#N/A,FALSE,"SumD";#N/A,#N/A,FALSE,"ElecD";#N/A,#N/A,FALSE,"MechD";#N/A,#N/A,FALSE,"GeotD";#N/A,#N/A,FALSE,"PrcsD";#N/A,#N/A,FALSE,"TunnD";#N/A,#N/A,FALSE,"CivlD";#N/A,#N/A,FALSE,"NtwkD";#N/A,#N/A,FALSE,"EstgD";#N/A,#N/A,FALSE,"PEngD"}</definedName>
    <definedName name="sffffz" localSheetId="4" hidden="1">{#N/A,#N/A,FALSE,"SumD";#N/A,#N/A,FALSE,"ElecD";#N/A,#N/A,FALSE,"MechD";#N/A,#N/A,FALSE,"GeotD";#N/A,#N/A,FALSE,"PrcsD";#N/A,#N/A,FALSE,"TunnD";#N/A,#N/A,FALSE,"CivlD";#N/A,#N/A,FALSE,"NtwkD";#N/A,#N/A,FALSE,"EstgD";#N/A,#N/A,FALSE,"PEngD"}</definedName>
    <definedName name="sffffz" hidden="1">{#N/A,#N/A,FALSE,"SumD";#N/A,#N/A,FALSE,"ElecD";#N/A,#N/A,FALSE,"MechD";#N/A,#N/A,FALSE,"GeotD";#N/A,#N/A,FALSE,"PrcsD";#N/A,#N/A,FALSE,"TunnD";#N/A,#N/A,FALSE,"CivlD";#N/A,#N/A,FALSE,"NtwkD";#N/A,#N/A,FALSE,"EstgD";#N/A,#N/A,FALSE,"PEngD"}</definedName>
    <definedName name="shading">#REF!</definedName>
    <definedName name="sheet">#REF!</definedName>
    <definedName name="SHOPDIFF2">'[2]GRAPHIC BILL OF QUANTITIES'!#REF!</definedName>
    <definedName name="SHOPDUCT1">'[2]GRAPHIC BILL OF QUANTITIES'!#REF!</definedName>
    <definedName name="SHOPELEC1">'[2]GRAPHIC BILL OF QUANTITIES'!#REF!</definedName>
    <definedName name="SHOPMAN1">'[2]GRAPHIC BILL OF QUANTITIES'!#REF!</definedName>
    <definedName name="SHOPMAN2">'[2]GRAPHIC BILL OF QUANTITIES'!#REF!</definedName>
    <definedName name="SHOPMON1">'[2]GRAPHIC BILL OF QUANTITIES'!#REF!</definedName>
    <definedName name="SHOPPIPE1">'[2]GRAPHIC BILL OF QUANTITIES'!#REF!</definedName>
    <definedName name="SHOPPIPE2">'[44]June 99 Bill of Quantities'!#REF!</definedName>
    <definedName name="SHOPSPAR1">'[2]GRAPHIC BILL OF QUANTITIES'!#REF!</definedName>
    <definedName name="Sika_grout">'[11]PRICE LIST'!#REF!</definedName>
    <definedName name="sister">'[3]MH21-MH22'!#REF!</definedName>
    <definedName name="siteworks">[53]Collection!$O$9</definedName>
    <definedName name="SIZE">#REF!</definedName>
    <definedName name="SIZEC">#REF!</definedName>
    <definedName name="Skirting">'[16]D bse 1 - All Details'!$F$36:$F$41</definedName>
    <definedName name="SOL">#REF!</definedName>
    <definedName name="sort_range">#REF!</definedName>
    <definedName name="SPAIN">'[2]GRAPHIC BILL OF QUANTITIES'!#REF!</definedName>
    <definedName name="SpintexRoad">#REF!</definedName>
    <definedName name="spread">#REF!</definedName>
    <definedName name="ss">'[3]MH21-MH22'!#REF!</definedName>
    <definedName name="sss">'[3]MH21-MH22'!#REF!</definedName>
    <definedName name="ssshhh" localSheetId="4" hidden="1">{#N/A,#N/A,FALSE,"SumG";#N/A,#N/A,FALSE,"ElecG";#N/A,#N/A,FALSE,"MechG";#N/A,#N/A,FALSE,"GeotG";#N/A,#N/A,FALSE,"PrcsG";#N/A,#N/A,FALSE,"TunnG";#N/A,#N/A,FALSE,"CivlG";#N/A,#N/A,FALSE,"NtwkG";#N/A,#N/A,FALSE,"EstgG";#N/A,#N/A,FALSE,"PEngG"}</definedName>
    <definedName name="ssshhh" hidden="1">{#N/A,#N/A,FALSE,"SumG";#N/A,#N/A,FALSE,"ElecG";#N/A,#N/A,FALSE,"MechG";#N/A,#N/A,FALSE,"GeotG";#N/A,#N/A,FALSE,"PrcsG";#N/A,#N/A,FALSE,"TunnG";#N/A,#N/A,FALSE,"CivlG";#N/A,#N/A,FALSE,"NtwkG";#N/A,#N/A,FALSE,"EstgG";#N/A,#N/A,FALSE,"PEngG"}</definedName>
    <definedName name="ssshhhz" localSheetId="4" hidden="1">{#N/A,#N/A,FALSE,"SumG";#N/A,#N/A,FALSE,"ElecG";#N/A,#N/A,FALSE,"MechG";#N/A,#N/A,FALSE,"GeotG";#N/A,#N/A,FALSE,"PrcsG";#N/A,#N/A,FALSE,"TunnG";#N/A,#N/A,FALSE,"CivlG";#N/A,#N/A,FALSE,"NtwkG";#N/A,#N/A,FALSE,"EstgG";#N/A,#N/A,FALSE,"PEngG"}</definedName>
    <definedName name="ssshhhz" hidden="1">{#N/A,#N/A,FALSE,"SumG";#N/A,#N/A,FALSE,"ElecG";#N/A,#N/A,FALSE,"MechG";#N/A,#N/A,FALSE,"GeotG";#N/A,#N/A,FALSE,"PrcsG";#N/A,#N/A,FALSE,"TunnG";#N/A,#N/A,FALSE,"CivlG";#N/A,#N/A,FALSE,"NtwkG";#N/A,#N/A,FALSE,"EstgG";#N/A,#N/A,FALSE,"PEngG"}</definedName>
    <definedName name="sssss" localSheetId="4" hidden="1">{#N/A,#N/A,FALSE,"SumD";#N/A,#N/A,FALSE,"ElecD";#N/A,#N/A,FALSE,"MechD";#N/A,#N/A,FALSE,"GeotD";#N/A,#N/A,FALSE,"PrcsD";#N/A,#N/A,FALSE,"TunnD";#N/A,#N/A,FALSE,"CivlD";#N/A,#N/A,FALSE,"NtwkD";#N/A,#N/A,FALSE,"EstgD";#N/A,#N/A,FALSE,"PEngD"}</definedName>
    <definedName name="sssss" hidden="1">{#N/A,#N/A,FALSE,"SumD";#N/A,#N/A,FALSE,"ElecD";#N/A,#N/A,FALSE,"MechD";#N/A,#N/A,FALSE,"GeotD";#N/A,#N/A,FALSE,"PrcsD";#N/A,#N/A,FALSE,"TunnD";#N/A,#N/A,FALSE,"CivlD";#N/A,#N/A,FALSE,"NtwkD";#N/A,#N/A,FALSE,"EstgD";#N/A,#N/A,FALSE,"PEngD"}</definedName>
    <definedName name="sssssz" localSheetId="4" hidden="1">{#N/A,#N/A,FALSE,"SumD";#N/A,#N/A,FALSE,"ElecD";#N/A,#N/A,FALSE,"MechD";#N/A,#N/A,FALSE,"GeotD";#N/A,#N/A,FALSE,"PrcsD";#N/A,#N/A,FALSE,"TunnD";#N/A,#N/A,FALSE,"CivlD";#N/A,#N/A,FALSE,"NtwkD";#N/A,#N/A,FALSE,"EstgD";#N/A,#N/A,FALSE,"PEngD"}</definedName>
    <definedName name="sssssz" hidden="1">{#N/A,#N/A,FALSE,"SumD";#N/A,#N/A,FALSE,"ElecD";#N/A,#N/A,FALSE,"MechD";#N/A,#N/A,FALSE,"GeotD";#N/A,#N/A,FALSE,"PrcsD";#N/A,#N/A,FALSE,"TunnD";#N/A,#N/A,FALSE,"CivlD";#N/A,#N/A,FALSE,"NtwkD";#N/A,#N/A,FALSE,"EstgD";#N/A,#N/A,FALSE,"PEngD"}</definedName>
    <definedName name="Staircase">#REF!</definedName>
    <definedName name="Staircase2">#REF!</definedName>
    <definedName name="steam_trap">#REF!</definedName>
    <definedName name="STOREMISC" localSheetId="4">#REF!,#REF!,#REF!,#REF!,#REF!,#REF!</definedName>
    <definedName name="STOREMISC">#REF!,#REF!,#REF!,#REF!,#REF!,#REF!</definedName>
    <definedName name="storerates">#REF!,#REF!</definedName>
    <definedName name="storerent">#REF!,#REF!,#REF!</definedName>
    <definedName name="StrID">#REF!</definedName>
    <definedName name="Subject">#REF!</definedName>
    <definedName name="SUM">#REF!</definedName>
    <definedName name="SUMA">#REF!</definedName>
    <definedName name="SUMB">#REF!</definedName>
    <definedName name="SUMC">#REF!</definedName>
    <definedName name="SUMD">#REF!</definedName>
    <definedName name="SUME">#REF!</definedName>
    <definedName name="SUMF">#REF!</definedName>
    <definedName name="SUMG">#REF!</definedName>
    <definedName name="SUMH">#REF!</definedName>
    <definedName name="SUMI">#REF!</definedName>
    <definedName name="SUMJ">#REF!</definedName>
    <definedName name="SUMK">#REF!</definedName>
    <definedName name="SUML">#REF!</definedName>
    <definedName name="SUMM">#REF!</definedName>
    <definedName name="SUMM_1">#REF!</definedName>
    <definedName name="SUMM_5">#REF!</definedName>
    <definedName name="SUMMARY">#REF!</definedName>
    <definedName name="summaryhead">#REF!</definedName>
    <definedName name="SUMN">#REF!</definedName>
    <definedName name="SUMP">#REF!</definedName>
    <definedName name="supervision">'[38]PLUMBING discard'!#REF!</definedName>
    <definedName name="SUPPL">'[28]PLUMBING INSTALLATION WORKS'!$Q$6</definedName>
    <definedName name="supplyr">'[38]PLUMBING discard'!#REF!</definedName>
    <definedName name="SUPRV">'[27]ELECTRICAL WORKS'!#REF!</definedName>
    <definedName name="SUPRVSN">'[28]PLUMBING INSTALLATION WORKS'!$N$6</definedName>
    <definedName name="T">#REF!</definedName>
    <definedName name="Table1">#REF!</definedName>
    <definedName name="Tampa_betao_30x30">'[11]PRICE LIST'!#REF!</definedName>
    <definedName name="Tampa_betao_40x40">'[11]PRICE LIST'!#REF!</definedName>
    <definedName name="Tampa_betao_50x50">'[11]PRICE LIST'!#REF!</definedName>
    <definedName name="Tampa_betao_60x60">'[11]PRICE LIST'!#REF!</definedName>
    <definedName name="Tampas_Betao_Ø100">'[11]PRICE LIST'!#REF!</definedName>
    <definedName name="Tampas_Betao_Ø120">'[11]PRICE LIST'!#REF!</definedName>
    <definedName name="Tampas_Betao_Ø130">'[11]PRICE LIST'!#REF!</definedName>
    <definedName name="Tampas_Betao_Ø150">'[11]PRICE LIST'!#REF!</definedName>
    <definedName name="Tampas_Betao_Ø200">'[11]PRICE LIST'!#REF!</definedName>
    <definedName name="Tampas_Betao_Ø80">'[11]PRICE LIST'!#REF!</definedName>
    <definedName name="tank">'[3]MH21-MH22'!#REF!</definedName>
    <definedName name="Tanque_água">#REF!</definedName>
    <definedName name="TARIFFS">#REF!</definedName>
    <definedName name="Tecido_black_out">#REF!</definedName>
    <definedName name="Tecido_screen">#REF!</definedName>
    <definedName name="TEE">#REF!</definedName>
    <definedName name="Telha_lusa">'[11]PRICE LIST'!#REF!</definedName>
    <definedName name="Telhao_3_aguas">'[11]PRICE LIST'!#REF!</definedName>
    <definedName name="Telhao_inicio">'[11]PRICE LIST'!#REF!</definedName>
    <definedName name="Tema">#REF!</definedName>
    <definedName name="Temaaa">#REF!</definedName>
    <definedName name="temp_strainer">#REF!</definedName>
    <definedName name="TEST">#REF!</definedName>
    <definedName name="TEYE">#REF!</definedName>
    <definedName name="TGHYUM">#REF!</definedName>
    <definedName name="THEO">#REF!</definedName>
    <definedName name="THH">[17]Rates!#REF!</definedName>
    <definedName name="Thinner">#REF!</definedName>
    <definedName name="thj">#REF!</definedName>
    <definedName name="THK">#REF!</definedName>
    <definedName name="thu">#REF!</definedName>
    <definedName name="THUJ">#REF!</definedName>
    <definedName name="thuop">#REF!</definedName>
    <definedName name="Tij_11">#REF!</definedName>
    <definedName name="Tij_15">#REF!</definedName>
    <definedName name="Tij_20">#REF!</definedName>
    <definedName name="Tij_7">#REF!</definedName>
    <definedName name="Tij_9">#REF!</definedName>
    <definedName name="Tij_cer_30x20x11">#REF!</definedName>
    <definedName name="Tij_cer_30x20x15">#REF!</definedName>
    <definedName name="Tij_cer_30x20x20">#REF!</definedName>
    <definedName name="Tij_cer_30x20x4">#REF!</definedName>
    <definedName name="Tij_cer_30x20x7">#REF!</definedName>
    <definedName name="Tij_cer_30x20x9">#REF!</definedName>
    <definedName name="Tij_mac_face_a_vista_22x11x5">#REF!</definedName>
    <definedName name="Tij_mac_face_a_vista_22x11x7">#REF!</definedName>
    <definedName name="Tij_mac_fv_5">#REF!</definedName>
    <definedName name="Tij_mac_fv_7">#REF!</definedName>
    <definedName name="Title1">#REF!</definedName>
    <definedName name="Title2">#REF!</definedName>
    <definedName name="titt">[13]Rates!#REF!</definedName>
    <definedName name="TOC_comp">#REF!</definedName>
    <definedName name="TOL">#REF!</definedName>
    <definedName name="tole">'[3]MH21-MH22'!#REF!</definedName>
    <definedName name="tooling">'[38]PLUMBING discard'!#REF!</definedName>
    <definedName name="TOP_DIMS">#REF!</definedName>
    <definedName name="top_dimsz">#REF!</definedName>
    <definedName name="topl">#REF!</definedName>
    <definedName name="topn">#REF!</definedName>
    <definedName name="total">#REF!</definedName>
    <definedName name="Total_carried_from_Summary_of_Bill_of_Quantities_for">'[54]BILL No.1 Main Building'!#REF!</definedName>
    <definedName name="Totalwork">#REF!</definedName>
    <definedName name="Tout_venant_base">#REF!</definedName>
    <definedName name="Tout_venant_base_FM">'[11]PRICE LIST'!#REF!</definedName>
    <definedName name="Tout_venant_sub_base">#REF!</definedName>
    <definedName name="Tout_venant_sub_base_FM">'[11]PRICE LIST'!#REF!</definedName>
    <definedName name="TRADEMONTH">[25]lab!$B$71</definedName>
    <definedName name="Transformer1">[55]Summary!$A$1:$P$14</definedName>
    <definedName name="Transporte_betuminoso_refª">#REF!</definedName>
    <definedName name="Transporte_inf_20km">#REF!</definedName>
    <definedName name="Transporte_sup_20km">#REF!</definedName>
    <definedName name="tt">'[3]MH21-MH22'!#REF!</definedName>
    <definedName name="ttttttttt" localSheetId="4" hidden="1">{#N/A,#N/A,FALSE,"SumD";#N/A,#N/A,FALSE,"ElecD";#N/A,#N/A,FALSE,"MechD";#N/A,#N/A,FALSE,"GeotD";#N/A,#N/A,FALSE,"PrcsD";#N/A,#N/A,FALSE,"TunnD";#N/A,#N/A,FALSE,"CivlD";#N/A,#N/A,FALSE,"NtwkD";#N/A,#N/A,FALSE,"EstgD";#N/A,#N/A,FALSE,"PEngD"}</definedName>
    <definedName name="ttttttttt" hidden="1">{#N/A,#N/A,FALSE,"SumD";#N/A,#N/A,FALSE,"ElecD";#N/A,#N/A,FALSE,"MechD";#N/A,#N/A,FALSE,"GeotD";#N/A,#N/A,FALSE,"PrcsD";#N/A,#N/A,FALSE,"TunnD";#N/A,#N/A,FALSE,"CivlD";#N/A,#N/A,FALSE,"NtwkD";#N/A,#N/A,FALSE,"EstgD";#N/A,#N/A,FALSE,"PEngD"}</definedName>
    <definedName name="ttttttttttttttt" localSheetId="4" hidden="1">{#N/A,#N/A,FALSE,"SumG";#N/A,#N/A,FALSE,"ElecG";#N/A,#N/A,FALSE,"MechG";#N/A,#N/A,FALSE,"GeotG";#N/A,#N/A,FALSE,"PrcsG";#N/A,#N/A,FALSE,"TunnG";#N/A,#N/A,FALSE,"CivlG";#N/A,#N/A,FALSE,"NtwkG";#N/A,#N/A,FALSE,"EstgG";#N/A,#N/A,FALSE,"PEngG"}</definedName>
    <definedName name="ttttttttttttttt" hidden="1">{#N/A,#N/A,FALSE,"SumG";#N/A,#N/A,FALSE,"ElecG";#N/A,#N/A,FALSE,"MechG";#N/A,#N/A,FALSE,"GeotG";#N/A,#N/A,FALSE,"PrcsG";#N/A,#N/A,FALSE,"TunnG";#N/A,#N/A,FALSE,"CivlG";#N/A,#N/A,FALSE,"NtwkG";#N/A,#N/A,FALSE,"EstgG";#N/A,#N/A,FALSE,"PEngG"}</definedName>
    <definedName name="ttttttttttttttttttttttt" localSheetId="4" hidden="1">{#N/A,#N/A,FALSE,"SumD";#N/A,#N/A,FALSE,"ElecD";#N/A,#N/A,FALSE,"MechD";#N/A,#N/A,FALSE,"GeotD";#N/A,#N/A,FALSE,"PrcsD";#N/A,#N/A,FALSE,"TunnD";#N/A,#N/A,FALSE,"CivlD";#N/A,#N/A,FALSE,"NtwkD";#N/A,#N/A,FALSE,"EstgD";#N/A,#N/A,FALSE,"PEngD"}</definedName>
    <definedName name="ttttttttttttttttttttttt" hidden="1">{#N/A,#N/A,FALSE,"SumD";#N/A,#N/A,FALSE,"ElecD";#N/A,#N/A,FALSE,"MechD";#N/A,#N/A,FALSE,"GeotD";#N/A,#N/A,FALSE,"PrcsD";#N/A,#N/A,FALSE,"TunnD";#N/A,#N/A,FALSE,"CivlD";#N/A,#N/A,FALSE,"NtwkD";#N/A,#N/A,FALSE,"EstgD";#N/A,#N/A,FALSE,"PEngD"}</definedName>
    <definedName name="tu">'[42]bill 1 prelims'!#REF!</definedName>
    <definedName name="Tubo_dren_Ø150">'[11]PRICE LIST'!#REF!</definedName>
    <definedName name="Tubo_dren_Ø200">'[11]PRICE LIST'!#REF!</definedName>
    <definedName name="Tubo_dren_Ø300">'[11]PRICE LIST'!#REF!</definedName>
    <definedName name="Tubo_dreno_c_filtro_Ø100mm">'[11]PRICE LIST'!#REF!</definedName>
    <definedName name="Tubo_dreno_c_filtro_Ø125mm">'[11]PRICE LIST'!#REF!</definedName>
    <definedName name="Tubo_dreno_c_filtro_Ø160mm">'[11]PRICE LIST'!#REF!</definedName>
    <definedName name="Tubo_dreno_c_filtro_Ø200mm">'[11]PRICE LIST'!#REF!</definedName>
    <definedName name="Tubo_dreno_c_filtro_Ø50mm">#REF!</definedName>
    <definedName name="Tubo_dreno_c_filtro_Ø80mm">#REF!</definedName>
    <definedName name="Tubo_dreno_s_filtro_Ø100mm">'[11]PRICE LIST'!#REF!</definedName>
    <definedName name="Tubo_dreno_s_filtro_Ø125mm">'[11]PRICE LIST'!#REF!</definedName>
    <definedName name="Tubo_dreno_s_filtro_Ø160mm">'[11]PRICE LIST'!#REF!</definedName>
    <definedName name="Tubo_dreno_s_filtro_Ø200mm">'[11]PRICE LIST'!#REF!</definedName>
    <definedName name="Tubo_dreno_s_filtro_Ø80mm">#REF!</definedName>
    <definedName name="Tubo_san_Ø1000">'[11]PRICE LIST'!#REF!</definedName>
    <definedName name="Tubo_san_Ø1200">'[11]PRICE LIST'!#REF!</definedName>
    <definedName name="Tubo_san_Ø150">'[11]PRICE LIST'!#REF!</definedName>
    <definedName name="Tubo_san_Ø200">'[11]PRICE LIST'!#REF!</definedName>
    <definedName name="Tubo_san_Ø300">'[11]PRICE LIST'!#REF!</definedName>
    <definedName name="Tubo_san_Ø400">'[11]PRICE LIST'!#REF!</definedName>
    <definedName name="Tubo_san_Ø500">'[11]PRICE LIST'!#REF!</definedName>
    <definedName name="Tubo_san_Ø600">'[11]PRICE LIST'!#REF!</definedName>
    <definedName name="Tubo_san_Ø800">'[11]PRICE LIST'!#REF!</definedName>
    <definedName name="Turpentine">#REF!</definedName>
    <definedName name="tyhnm">#REF!</definedName>
    <definedName name="TYHO">#REF!</definedName>
    <definedName name="Type1">#REF!</definedName>
    <definedName name="Type2">#REF!</definedName>
    <definedName name="Type3">#REF!</definedName>
    <definedName name="u" localSheetId="4" hidden="1">{#N/A,#N/A,FALSE,"SumG";#N/A,#N/A,FALSE,"ElecG";#N/A,#N/A,FALSE,"MechG";#N/A,#N/A,FALSE,"GeotG";#N/A,#N/A,FALSE,"PrcsG";#N/A,#N/A,FALSE,"TunnG";#N/A,#N/A,FALSE,"CivlG";#N/A,#N/A,FALSE,"NtwkG";#N/A,#N/A,FALSE,"EstgG";#N/A,#N/A,FALSE,"PEngG"}</definedName>
    <definedName name="u" hidden="1">{#N/A,#N/A,FALSE,"SumG";#N/A,#N/A,FALSE,"ElecG";#N/A,#N/A,FALSE,"MechG";#N/A,#N/A,FALSE,"GeotG";#N/A,#N/A,FALSE,"PrcsG";#N/A,#N/A,FALSE,"TunnG";#N/A,#N/A,FALSE,"CivlG";#N/A,#N/A,FALSE,"NtwkG";#N/A,#N/A,FALSE,"EstgG";#N/A,#N/A,FALSE,"PEngG"}</definedName>
    <definedName name="U.K.">'[2]GRAPHIC BILL OF QUANTITIES'!#REF!</definedName>
    <definedName name="U.S.A.">'[2]GRAPHIC BILL OF QUANTITIES'!#REF!</definedName>
    <definedName name="uj" localSheetId="4" hidden="1">{#N/A,#N/A,FALSE,"SumG";#N/A,#N/A,FALSE,"ElecG";#N/A,#N/A,FALSE,"MechG";#N/A,#N/A,FALSE,"GeotG";#N/A,#N/A,FALSE,"PrcsG";#N/A,#N/A,FALSE,"TunnG";#N/A,#N/A,FALSE,"CivlG";#N/A,#N/A,FALSE,"NtwkG";#N/A,#N/A,FALSE,"EstgG";#N/A,#N/A,FALSE,"PEngG"}</definedName>
    <definedName name="uj" hidden="1">{#N/A,#N/A,FALSE,"SumG";#N/A,#N/A,FALSE,"ElecG";#N/A,#N/A,FALSE,"MechG";#N/A,#N/A,FALSE,"GeotG";#N/A,#N/A,FALSE,"PrcsG";#N/A,#N/A,FALSE,"TunnG";#N/A,#N/A,FALSE,"CivlG";#N/A,#N/A,FALSE,"NtwkG";#N/A,#N/A,FALSE,"EstgG";#N/A,#N/A,FALSE,"PEngG"}</definedName>
    <definedName name="ujz" localSheetId="4" hidden="1">{#N/A,#N/A,FALSE,"SumG";#N/A,#N/A,FALSE,"ElecG";#N/A,#N/A,FALSE,"MechG";#N/A,#N/A,FALSE,"GeotG";#N/A,#N/A,FALSE,"PrcsG";#N/A,#N/A,FALSE,"TunnG";#N/A,#N/A,FALSE,"CivlG";#N/A,#N/A,FALSE,"NtwkG";#N/A,#N/A,FALSE,"EstgG";#N/A,#N/A,FALSE,"PEngG"}</definedName>
    <definedName name="ujz" hidden="1">{#N/A,#N/A,FALSE,"SumG";#N/A,#N/A,FALSE,"ElecG";#N/A,#N/A,FALSE,"MechG";#N/A,#N/A,FALSE,"GeotG";#N/A,#N/A,FALSE,"PrcsG";#N/A,#N/A,FALSE,"TunnG";#N/A,#N/A,FALSE,"CivlG";#N/A,#N/A,FALSE,"NtwkG";#N/A,#N/A,FALSE,"EstgG";#N/A,#N/A,FALSE,"PEngG"}</definedName>
    <definedName name="UNION">#REF!</definedName>
    <definedName name="Unit">#REF!</definedName>
    <definedName name="UNITOVERLOAD">'[56]Sheet1 (2)'!$I$5</definedName>
    <definedName name="UPLIFT">'[2]GRAPHIC BILL OF QUANTITIES'!#REF!</definedName>
    <definedName name="US">'[43]GRAPHIC BILL OF QUANTITIES'!#REF!</definedName>
    <definedName name="US_">'[2]GRAPHIC BILL OF QUANTITIES'!#REF!</definedName>
    <definedName name="uu">'[3]MH21-MH22'!#REF!</definedName>
    <definedName name="UUU">'[3]MH21-MH22'!#REF!</definedName>
    <definedName name="v" localSheetId="4" hidden="1">{#N/A,#N/A,FALSE,"SumG";#N/A,#N/A,FALSE,"ElecG";#N/A,#N/A,FALSE,"MechG";#N/A,#N/A,FALSE,"GeotG";#N/A,#N/A,FALSE,"PrcsG";#N/A,#N/A,FALSE,"TunnG";#N/A,#N/A,FALSE,"CivlG";#N/A,#N/A,FALSE,"NtwkG";#N/A,#N/A,FALSE,"EstgG";#N/A,#N/A,FALSE,"PEngG"}</definedName>
    <definedName name="v" hidden="1">{#N/A,#N/A,FALSE,"SumG";#N/A,#N/A,FALSE,"ElecG";#N/A,#N/A,FALSE,"MechG";#N/A,#N/A,FALSE,"GeotG";#N/A,#N/A,FALSE,"PrcsG";#N/A,#N/A,FALSE,"TunnG";#N/A,#N/A,FALSE,"CivlG";#N/A,#N/A,FALSE,"NtwkG";#N/A,#N/A,FALSE,"EstgG";#N/A,#N/A,FALSE,"PEngG"}</definedName>
    <definedName name="Value">#REF!</definedName>
    <definedName name="variation">[57]Rates!#REF!</definedName>
    <definedName name="VAVMODUBOX">'[2]GRAPHIC BILL OF QUANTITIES'!#REF!</definedName>
    <definedName name="vgh">#REF!</definedName>
    <definedName name="VOLTS">#REF!</definedName>
    <definedName name="volume">[58]Rates!#REF!</definedName>
    <definedName name="VOPFOR">#REF!</definedName>
    <definedName name="VOPLOCAL">#REF!</definedName>
    <definedName name="VRVINDOORDATA">'[10]INPUT DATA SHEET'!$A$2:$F$10</definedName>
    <definedName name="vv">'[3]MH21-MH22'!#REF!</definedName>
    <definedName name="vvv">'[3]MH21-MH22'!#REF!</definedName>
    <definedName name="vvvv">'[3]MH21-MH22'!#REF!</definedName>
    <definedName name="vvvvvvvvvvvvvvv">'[3]MH21-MH22'!#REF!</definedName>
    <definedName name="w" localSheetId="4" hidden="1">{#N/A,#N/A,FALSE,"SumD";#N/A,#N/A,FALSE,"ElecD";#N/A,#N/A,FALSE,"MechD";#N/A,#N/A,FALSE,"GeotD";#N/A,#N/A,FALSE,"PrcsD";#N/A,#N/A,FALSE,"TunnD";#N/A,#N/A,FALSE,"CivlD";#N/A,#N/A,FALSE,"NtwkD";#N/A,#N/A,FALSE,"EstgD";#N/A,#N/A,FALSE,"PEngD"}</definedName>
    <definedName name="w" hidden="1">{#N/A,#N/A,FALSE,"SumD";#N/A,#N/A,FALSE,"ElecD";#N/A,#N/A,FALSE,"MechD";#N/A,#N/A,FALSE,"GeotD";#N/A,#N/A,FALSE,"PrcsD";#N/A,#N/A,FALSE,"TunnD";#N/A,#N/A,FALSE,"CivlD";#N/A,#N/A,FALSE,"NtwkD";#N/A,#N/A,FALSE,"EstgD";#N/A,#N/A,FALSE,"PEngD"}</definedName>
    <definedName name="Wall_Finish">'[16]D bse 1 - All Details'!$E$3:$E$13</definedName>
    <definedName name="Wallmate_CW_30">'[11]PRICE LIST'!#REF!</definedName>
    <definedName name="Wallmate_CW_40">'[11]PRICE LIST'!#REF!</definedName>
    <definedName name="Wallmate_CW_50">'[11]PRICE LIST'!#REF!</definedName>
    <definedName name="Wallmate_CW_60">'[11]PRICE LIST'!#REF!</definedName>
    <definedName name="Wallmate_CW_70">'[11]PRICE LIST'!#REF!</definedName>
    <definedName name="Wallmate_CW_80">'[11]PRICE LIST'!#REF!</definedName>
    <definedName name="Wallmate_IB_30">'[11]PRICE LIST'!#REF!</definedName>
    <definedName name="Wallmate_IB_40">'[11]PRICE LIST'!#REF!</definedName>
    <definedName name="Wallmate_IB_50">'[11]PRICE LIST'!#REF!</definedName>
    <definedName name="Wallmate_IB_60">'[11]PRICE LIST'!#REF!</definedName>
    <definedName name="Wallmate_IB_80">'[11]PRICE LIST'!#REF!</definedName>
    <definedName name="waste">#REF!</definedName>
    <definedName name="WATCHMONTH">[25]lab!$B$363</definedName>
    <definedName name="WEFTG">#REF!</definedName>
    <definedName name="weq" localSheetId="4" hidden="1">{#N/A,#N/A,FALSE,"SumD";#N/A,#N/A,FALSE,"ElecD";#N/A,#N/A,FALSE,"MechD";#N/A,#N/A,FALSE,"GeotD";#N/A,#N/A,FALSE,"PrcsD";#N/A,#N/A,FALSE,"TunnD";#N/A,#N/A,FALSE,"CivlD";#N/A,#N/A,FALSE,"NtwkD";#N/A,#N/A,FALSE,"EstgD";#N/A,#N/A,FALSE,"PEngD"}</definedName>
    <definedName name="weq" hidden="1">{#N/A,#N/A,FALSE,"SumD";#N/A,#N/A,FALSE,"ElecD";#N/A,#N/A,FALSE,"MechD";#N/A,#N/A,FALSE,"GeotD";#N/A,#N/A,FALSE,"PrcsD";#N/A,#N/A,FALSE,"TunnD";#N/A,#N/A,FALSE,"CivlD";#N/A,#N/A,FALSE,"NtwkD";#N/A,#N/A,FALSE,"EstgD";#N/A,#N/A,FALSE,"PEngD"}</definedName>
    <definedName name="weqz" localSheetId="4" hidden="1">{#N/A,#N/A,FALSE,"SumD";#N/A,#N/A,FALSE,"ElecD";#N/A,#N/A,FALSE,"MechD";#N/A,#N/A,FALSE,"GeotD";#N/A,#N/A,FALSE,"PrcsD";#N/A,#N/A,FALSE,"TunnD";#N/A,#N/A,FALSE,"CivlD";#N/A,#N/A,FALSE,"NtwkD";#N/A,#N/A,FALSE,"EstgD";#N/A,#N/A,FALSE,"PEngD"}</definedName>
    <definedName name="weqz" hidden="1">{#N/A,#N/A,FALSE,"SumD";#N/A,#N/A,FALSE,"ElecD";#N/A,#N/A,FALSE,"MechD";#N/A,#N/A,FALSE,"GeotD";#N/A,#N/A,FALSE,"PrcsD";#N/A,#N/A,FALSE,"TunnD";#N/A,#N/A,FALSE,"CivlD";#N/A,#N/A,FALSE,"NtwkD";#N/A,#N/A,FALSE,"EstgD";#N/A,#N/A,FALSE,"PEngD"}</definedName>
    <definedName name="werty">#REF!</definedName>
    <definedName name="WETY">#REF!</definedName>
    <definedName name="Whwork" localSheetId="4">#REF!,#REF!</definedName>
    <definedName name="Whwork">#REF!,#REF!</definedName>
    <definedName name="willy">'[3]MH21-MH22'!#REF!</definedName>
    <definedName name="Win_Sch">'[16]D bse 1 - All Details'!$E$62:$E$298</definedName>
    <definedName name="Win_Spec">'[16]D bse 1 - All Details'!$F$19:$F$26</definedName>
    <definedName name="Wkng_Drwg_Dr_and_Win_Sch">'[16]0.01 Dbse 2 - Dr &amp; win Sch'!$A$3:$A$75</definedName>
    <definedName name="Wkng_Drwg_Height">'[16]0.01 Dbse 2 - Dr &amp; win Sch'!$C$3:$C$75</definedName>
    <definedName name="Wkng_Drwg_Width">'[16]0.01 Dbse 2 - Dr &amp; win Sch'!$B$3:$B$75</definedName>
    <definedName name="WOL">#REF!</definedName>
    <definedName name="work">#REF!</definedName>
    <definedName name="workings">#REF!</definedName>
    <definedName name="wrn.AFRIBANK._.ELECTRICAL._.BILL._.by._.Effiong._.A.._.Uko." localSheetId="4" hidden="1">{#N/A,#N/A,FALSE,"AFR-ELC"}</definedName>
    <definedName name="wrn.AFRIBANK._.ELECTRICAL._.BILL._.by._.Effiong._.A.._.Uko." hidden="1">{#N/A,#N/A,FALSE,"AFR-ELC"}</definedName>
    <definedName name="wrn.PrintallD." localSheetId="4" hidden="1">{#N/A,#N/A,FALSE,"SumD";#N/A,#N/A,FALSE,"ElecD";#N/A,#N/A,FALSE,"MechD";#N/A,#N/A,FALSE,"GeotD";#N/A,#N/A,FALSE,"PrcsD";#N/A,#N/A,FALSE,"TunnD";#N/A,#N/A,FALSE,"CivlD";#N/A,#N/A,FALSE,"NtwkD";#N/A,#N/A,FALSE,"EstgD";#N/A,#N/A,FALSE,"PEngD"}</definedName>
    <definedName name="wrn.PrintallD." hidden="1">{#N/A,#N/A,FALSE,"SumD";#N/A,#N/A,FALSE,"ElecD";#N/A,#N/A,FALSE,"MechD";#N/A,#N/A,FALSE,"GeotD";#N/A,#N/A,FALSE,"PrcsD";#N/A,#N/A,FALSE,"TunnD";#N/A,#N/A,FALSE,"CivlD";#N/A,#N/A,FALSE,"NtwkD";#N/A,#N/A,FALSE,"EstgD";#N/A,#N/A,FALSE,"PEngD"}</definedName>
    <definedName name="wrn.PrintallG." localSheetId="4" hidden="1">{#N/A,#N/A,FALSE,"SumG";#N/A,#N/A,FALSE,"ElecG";#N/A,#N/A,FALSE,"MechG";#N/A,#N/A,FALSE,"GeotG";#N/A,#N/A,FALSE,"PrcsG";#N/A,#N/A,FALSE,"TunnG";#N/A,#N/A,FALSE,"CivlG";#N/A,#N/A,FALSE,"NtwkG";#N/A,#N/A,FALSE,"EstgG";#N/A,#N/A,FALSE,"PEngG"}</definedName>
    <definedName name="wrn.PrintallG." hidden="1">{#N/A,#N/A,FALSE,"SumG";#N/A,#N/A,FALSE,"ElecG";#N/A,#N/A,FALSE,"MechG";#N/A,#N/A,FALSE,"GeotG";#N/A,#N/A,FALSE,"PrcsG";#N/A,#N/A,FALSE,"TunnG";#N/A,#N/A,FALSE,"CivlG";#N/A,#N/A,FALSE,"NtwkG";#N/A,#N/A,FALSE,"EstgG";#N/A,#N/A,FALSE,"PEngG"}</definedName>
    <definedName name="wrn.printallz" localSheetId="4" hidden="1">{#N/A,#N/A,FALSE,"SumD";#N/A,#N/A,FALSE,"ElecD";#N/A,#N/A,FALSE,"MechD";#N/A,#N/A,FALSE,"GeotD";#N/A,#N/A,FALSE,"PrcsD";#N/A,#N/A,FALSE,"TunnD";#N/A,#N/A,FALSE,"CivlD";#N/A,#N/A,FALSE,"NtwkD";#N/A,#N/A,FALSE,"EstgD";#N/A,#N/A,FALSE,"PEngD"}</definedName>
    <definedName name="wrn.printallz" hidden="1">{#N/A,#N/A,FALSE,"SumD";#N/A,#N/A,FALSE,"ElecD";#N/A,#N/A,FALSE,"MechD";#N/A,#N/A,FALSE,"GeotD";#N/A,#N/A,FALSE,"PrcsD";#N/A,#N/A,FALSE,"TunnD";#N/A,#N/A,FALSE,"CivlD";#N/A,#N/A,FALSE,"NtwkD";#N/A,#N/A,FALSE,"EstgD";#N/A,#N/A,FALSE,"PEngD"}</definedName>
    <definedName name="wrn.prntallgz" localSheetId="4" hidden="1">{#N/A,#N/A,FALSE,"SumG";#N/A,#N/A,FALSE,"ElecG";#N/A,#N/A,FALSE,"MechG";#N/A,#N/A,FALSE,"GeotG";#N/A,#N/A,FALSE,"PrcsG";#N/A,#N/A,FALSE,"TunnG";#N/A,#N/A,FALSE,"CivlG";#N/A,#N/A,FALSE,"NtwkG";#N/A,#N/A,FALSE,"EstgG";#N/A,#N/A,FALSE,"PEngG"}</definedName>
    <definedName name="wrn.prntallgz" hidden="1">{#N/A,#N/A,FALSE,"SumG";#N/A,#N/A,FALSE,"ElecG";#N/A,#N/A,FALSE,"MechG";#N/A,#N/A,FALSE,"GeotG";#N/A,#N/A,FALSE,"PrcsG";#N/A,#N/A,FALSE,"TunnG";#N/A,#N/A,FALSE,"CivlG";#N/A,#N/A,FALSE,"NtwkG";#N/A,#N/A,FALSE,"EstgG";#N/A,#N/A,FALSE,"PEngG"}</definedName>
    <definedName name="ww">'[3]MH21-MH22'!#REF!</definedName>
    <definedName name="wwwwwwwwwwwwwww">#REF!</definedName>
    <definedName name="xc" localSheetId="4" hidden="1">{#N/A,#N/A,FALSE,"SumD";#N/A,#N/A,FALSE,"ElecD";#N/A,#N/A,FALSE,"MechD";#N/A,#N/A,FALSE,"GeotD";#N/A,#N/A,FALSE,"PrcsD";#N/A,#N/A,FALSE,"TunnD";#N/A,#N/A,FALSE,"CivlD";#N/A,#N/A,FALSE,"NtwkD";#N/A,#N/A,FALSE,"EstgD";#N/A,#N/A,FALSE,"PEngD"}</definedName>
    <definedName name="xc" hidden="1">{#N/A,#N/A,FALSE,"SumD";#N/A,#N/A,FALSE,"ElecD";#N/A,#N/A,FALSE,"MechD";#N/A,#N/A,FALSE,"GeotD";#N/A,#N/A,FALSE,"PrcsD";#N/A,#N/A,FALSE,"TunnD";#N/A,#N/A,FALSE,"CivlD";#N/A,#N/A,FALSE,"NtwkD";#N/A,#N/A,FALSE,"EstgD";#N/A,#N/A,FALSE,"PEngD"}</definedName>
    <definedName name="xcz" localSheetId="4" hidden="1">{#N/A,#N/A,FALSE,"SumD";#N/A,#N/A,FALSE,"ElecD";#N/A,#N/A,FALSE,"MechD";#N/A,#N/A,FALSE,"GeotD";#N/A,#N/A,FALSE,"PrcsD";#N/A,#N/A,FALSE,"TunnD";#N/A,#N/A,FALSE,"CivlD";#N/A,#N/A,FALSE,"NtwkD";#N/A,#N/A,FALSE,"EstgD";#N/A,#N/A,FALSE,"PEngD"}</definedName>
    <definedName name="xcz" hidden="1">{#N/A,#N/A,FALSE,"SumD";#N/A,#N/A,FALSE,"ElecD";#N/A,#N/A,FALSE,"MechD";#N/A,#N/A,FALSE,"GeotD";#N/A,#N/A,FALSE,"PrcsD";#N/A,#N/A,FALSE,"TunnD";#N/A,#N/A,FALSE,"CivlD";#N/A,#N/A,FALSE,"NtwkD";#N/A,#N/A,FALSE,"EstgD";#N/A,#N/A,FALSE,"PEngD"}</definedName>
    <definedName name="xx" localSheetId="4"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x">[8]Estimate!#REF!</definedName>
    <definedName name="xxxxxx">[8]Estimate!#REF!</definedName>
    <definedName name="xxxxxxx" localSheetId="4" hidden="1">{#N/A,#N/A,FALSE,"SumD";#N/A,#N/A,FALSE,"ElecD";#N/A,#N/A,FALSE,"MechD";#N/A,#N/A,FALSE,"GeotD";#N/A,#N/A,FALSE,"PrcsD";#N/A,#N/A,FALSE,"TunnD";#N/A,#N/A,FALSE,"CivlD";#N/A,#N/A,FALSE,"NtwkD";#N/A,#N/A,FALSE,"EstgD";#N/A,#N/A,FALSE,"PEngD"}</definedName>
    <definedName name="xxxxxxx" hidden="1">{#N/A,#N/A,FALSE,"SumD";#N/A,#N/A,FALSE,"ElecD";#N/A,#N/A,FALSE,"MechD";#N/A,#N/A,FALSE,"GeotD";#N/A,#N/A,FALSE,"PrcsD";#N/A,#N/A,FALSE,"TunnD";#N/A,#N/A,FALSE,"CivlD";#N/A,#N/A,FALSE,"NtwkD";#N/A,#N/A,FALSE,"EstgD";#N/A,#N/A,FALSE,"PEngD"}</definedName>
    <definedName name="xxxxxxxx" localSheetId="4" hidden="1">{#N/A,#N/A,FALSE,"SumG";#N/A,#N/A,FALSE,"ElecG";#N/A,#N/A,FALSE,"MechG";#N/A,#N/A,FALSE,"GeotG";#N/A,#N/A,FALSE,"PrcsG";#N/A,#N/A,FALSE,"TunnG";#N/A,#N/A,FALSE,"CivlG";#N/A,#N/A,FALSE,"NtwkG";#N/A,#N/A,FALSE,"EstgG";#N/A,#N/A,FALSE,"PEngG"}</definedName>
    <definedName name="xxxxxxxx" hidden="1">{#N/A,#N/A,FALSE,"SumG";#N/A,#N/A,FALSE,"ElecG";#N/A,#N/A,FALSE,"MechG";#N/A,#N/A,FALSE,"GeotG";#N/A,#N/A,FALSE,"PrcsG";#N/A,#N/A,FALSE,"TunnG";#N/A,#N/A,FALSE,"CivlG";#N/A,#N/A,FALSE,"NtwkG";#N/A,#N/A,FALSE,"EstgG";#N/A,#N/A,FALSE,"PEngG"}</definedName>
    <definedName name="xxxxxxxxxxxx" localSheetId="4" hidden="1">{#N/A,#N/A,FALSE,"SumD";#N/A,#N/A,FALSE,"ElecD";#N/A,#N/A,FALSE,"MechD";#N/A,#N/A,FALSE,"GeotD";#N/A,#N/A,FALSE,"PrcsD";#N/A,#N/A,FALSE,"TunnD";#N/A,#N/A,FALSE,"CivlD";#N/A,#N/A,FALSE,"NtwkD";#N/A,#N/A,FALSE,"EstgD";#N/A,#N/A,FALSE,"PEngD"}</definedName>
    <definedName name="xxxxxxxxxxxx" hidden="1">{#N/A,#N/A,FALSE,"SumD";#N/A,#N/A,FALSE,"ElecD";#N/A,#N/A,FALSE,"MechD";#N/A,#N/A,FALSE,"GeotD";#N/A,#N/A,FALSE,"PrcsD";#N/A,#N/A,FALSE,"TunnD";#N/A,#N/A,FALSE,"CivlD";#N/A,#N/A,FALSE,"NtwkD";#N/A,#N/A,FALSE,"EstgD";#N/A,#N/A,FALSE,"PEngD"}</definedName>
    <definedName name="xxxxxxxxxxxxxxx" localSheetId="4" hidden="1">{#N/A,#N/A,FALSE,"SumG";#N/A,#N/A,FALSE,"ElecG";#N/A,#N/A,FALSE,"MechG";#N/A,#N/A,FALSE,"GeotG";#N/A,#N/A,FALSE,"PrcsG";#N/A,#N/A,FALSE,"TunnG";#N/A,#N/A,FALSE,"CivlG";#N/A,#N/A,FALSE,"NtwkG";#N/A,#N/A,FALSE,"EstgG";#N/A,#N/A,FALSE,"PEngG"}</definedName>
    <definedName name="xxxxxxxxxxxxxxx" hidden="1">{#N/A,#N/A,FALSE,"SumG";#N/A,#N/A,FALSE,"ElecG";#N/A,#N/A,FALSE,"MechG";#N/A,#N/A,FALSE,"GeotG";#N/A,#N/A,FALSE,"PrcsG";#N/A,#N/A,FALSE,"TunnG";#N/A,#N/A,FALSE,"CivlG";#N/A,#N/A,FALSE,"NtwkG";#N/A,#N/A,FALSE,"EstgG";#N/A,#N/A,FALSE,"PEngG"}</definedName>
    <definedName name="xxxxxxxxxxxxxxxxxxxxx" localSheetId="4" hidden="1">{#N/A,#N/A,FALSE,"SumG";#N/A,#N/A,FALSE,"ElecG";#N/A,#N/A,FALSE,"MechG";#N/A,#N/A,FALSE,"GeotG";#N/A,#N/A,FALSE,"PrcsG";#N/A,#N/A,FALSE,"TunnG";#N/A,#N/A,FALSE,"CivlG";#N/A,#N/A,FALSE,"NtwkG";#N/A,#N/A,FALSE,"EstgG";#N/A,#N/A,FALSE,"PEngG"}</definedName>
    <definedName name="xxxxxxxxxxxxxxxxxxxxx" hidden="1">{#N/A,#N/A,FALSE,"SumG";#N/A,#N/A,FALSE,"ElecG";#N/A,#N/A,FALSE,"MechG";#N/A,#N/A,FALSE,"GeotG";#N/A,#N/A,FALSE,"PrcsG";#N/A,#N/A,FALSE,"TunnG";#N/A,#N/A,FALSE,"CivlG";#N/A,#N/A,FALSE,"NtwkG";#N/A,#N/A,FALSE,"EstgG";#N/A,#N/A,FALSE,"PEngG"}</definedName>
    <definedName name="xxz" localSheetId="4" hidden="1">{#N/A,#N/A,FALSE,"SumD";#N/A,#N/A,FALSE,"ElecD";#N/A,#N/A,FALSE,"MechD";#N/A,#N/A,FALSE,"GeotD";#N/A,#N/A,FALSE,"PrcsD";#N/A,#N/A,FALSE,"TunnD";#N/A,#N/A,FALSE,"CivlD";#N/A,#N/A,FALSE,"NtwkD";#N/A,#N/A,FALSE,"EstgD";#N/A,#N/A,FALSE,"PEngD"}</definedName>
    <definedName name="xxz" hidden="1">{#N/A,#N/A,FALSE,"SumD";#N/A,#N/A,FALSE,"ElecD";#N/A,#N/A,FALSE,"MechD";#N/A,#N/A,FALSE,"GeotD";#N/A,#N/A,FALSE,"PrcsD";#N/A,#N/A,FALSE,"TunnD";#N/A,#N/A,FALSE,"CivlD";#N/A,#N/A,FALSE,"NtwkD";#N/A,#N/A,FALSE,"EstgD";#N/A,#N/A,FALSE,"PEngD"}</definedName>
    <definedName name="Y">#REF!</definedName>
    <definedName name="y_strainer">#REF!</definedName>
    <definedName name="yahoo">'[3]MH21-MH22'!#REF!</definedName>
    <definedName name="YOP">#REF!</definedName>
    <definedName name="yuop">#REF!</definedName>
    <definedName name="yy">'[3]MH21-MH22'!#REF!</definedName>
    <definedName name="yyyyyy" localSheetId="4" hidden="1">{#N/A,#N/A,FALSE,"SumG";#N/A,#N/A,FALSE,"ElecG";#N/A,#N/A,FALSE,"MechG";#N/A,#N/A,FALSE,"GeotG";#N/A,#N/A,FALSE,"PrcsG";#N/A,#N/A,FALSE,"TunnG";#N/A,#N/A,FALSE,"CivlG";#N/A,#N/A,FALSE,"NtwkG";#N/A,#N/A,FALSE,"EstgG";#N/A,#N/A,FALSE,"PEngG"}</definedName>
    <definedName name="yyyyyy" hidden="1">{#N/A,#N/A,FALSE,"SumG";#N/A,#N/A,FALSE,"ElecG";#N/A,#N/A,FALSE,"MechG";#N/A,#N/A,FALSE,"GeotG";#N/A,#N/A,FALSE,"PrcsG";#N/A,#N/A,FALSE,"TunnG";#N/A,#N/A,FALSE,"CivlG";#N/A,#N/A,FALSE,"NtwkG";#N/A,#N/A,FALSE,"EstgG";#N/A,#N/A,FALSE,"PEngG"}</definedName>
    <definedName name="yyyyyyyyyy" localSheetId="4" hidden="1">{#N/A,#N/A,FALSE,"SumG";#N/A,#N/A,FALSE,"ElecG";#N/A,#N/A,FALSE,"MechG";#N/A,#N/A,FALSE,"GeotG";#N/A,#N/A,FALSE,"PrcsG";#N/A,#N/A,FALSE,"TunnG";#N/A,#N/A,FALSE,"CivlG";#N/A,#N/A,FALSE,"NtwkG";#N/A,#N/A,FALSE,"EstgG";#N/A,#N/A,FALSE,"PEngG"}</definedName>
    <definedName name="yyyyyyyyyy" hidden="1">{#N/A,#N/A,FALSE,"SumG";#N/A,#N/A,FALSE,"ElecG";#N/A,#N/A,FALSE,"MechG";#N/A,#N/A,FALSE,"GeotG";#N/A,#N/A,FALSE,"PrcsG";#N/A,#N/A,FALSE,"TunnG";#N/A,#N/A,FALSE,"CivlG";#N/A,#N/A,FALSE,"NtwkG";#N/A,#N/A,FALSE,"EstgG";#N/A,#N/A,FALSE,"PEngG"}</definedName>
    <definedName name="yyyyyyyyyyyyyyyyy" localSheetId="4" hidden="1">{#N/A,#N/A,FALSE,"SumG";#N/A,#N/A,FALSE,"ElecG";#N/A,#N/A,FALSE,"MechG";#N/A,#N/A,FALSE,"GeotG";#N/A,#N/A,FALSE,"PrcsG";#N/A,#N/A,FALSE,"TunnG";#N/A,#N/A,FALSE,"CivlG";#N/A,#N/A,FALSE,"NtwkG";#N/A,#N/A,FALSE,"EstgG";#N/A,#N/A,FALSE,"PEngG"}</definedName>
    <definedName name="yyyyyyyyyyyyyyyyy" hidden="1">{#N/A,#N/A,FALSE,"SumG";#N/A,#N/A,FALSE,"ElecG";#N/A,#N/A,FALSE,"MechG";#N/A,#N/A,FALSE,"GeotG";#N/A,#N/A,FALSE,"PrcsG";#N/A,#N/A,FALSE,"TunnG";#N/A,#N/A,FALSE,"CivlG";#N/A,#N/A,FALSE,"NtwkG";#N/A,#N/A,FALSE,"EstgG";#N/A,#N/A,FALSE,"PEngG"}</definedName>
    <definedName name="yyyyyyyyyyyyyyyyyyyyyy" localSheetId="4" hidden="1">{#N/A,#N/A,FALSE,"SumD";#N/A,#N/A,FALSE,"ElecD";#N/A,#N/A,FALSE,"MechD";#N/A,#N/A,FALSE,"GeotD";#N/A,#N/A,FALSE,"PrcsD";#N/A,#N/A,FALSE,"TunnD";#N/A,#N/A,FALSE,"CivlD";#N/A,#N/A,FALSE,"NtwkD";#N/A,#N/A,FALSE,"EstgD";#N/A,#N/A,FALSE,"PEngD"}</definedName>
    <definedName name="yyyyyyyyyyyyyyyyyyyyyy" hidden="1">{#N/A,#N/A,FALSE,"SumD";#N/A,#N/A,FALSE,"ElecD";#N/A,#N/A,FALSE,"MechD";#N/A,#N/A,FALSE,"GeotD";#N/A,#N/A,FALSE,"PrcsD";#N/A,#N/A,FALSE,"TunnD";#N/A,#N/A,FALSE,"CivlD";#N/A,#N/A,FALSE,"NtwkD";#N/A,#N/A,FALSE,"EstgD";#N/A,#N/A,FALSE,"PEngD"}</definedName>
    <definedName name="yyyyyyyyyyyyyyyyyyyyyyyy" localSheetId="4" hidden="1">{#N/A,#N/A,FALSE,"SumG";#N/A,#N/A,FALSE,"ElecG";#N/A,#N/A,FALSE,"MechG";#N/A,#N/A,FALSE,"GeotG";#N/A,#N/A,FALSE,"PrcsG";#N/A,#N/A,FALSE,"TunnG";#N/A,#N/A,FALSE,"CivlG";#N/A,#N/A,FALSE,"NtwkG";#N/A,#N/A,FALSE,"EstgG";#N/A,#N/A,FALSE,"PEngG"}</definedName>
    <definedName name="yyyyyyyyyyyyyyyyyyyyyyyy" hidden="1">{#N/A,#N/A,FALSE,"SumG";#N/A,#N/A,FALSE,"ElecG";#N/A,#N/A,FALSE,"MechG";#N/A,#N/A,FALSE,"GeotG";#N/A,#N/A,FALSE,"PrcsG";#N/A,#N/A,FALSE,"TunnG";#N/A,#N/A,FALSE,"CivlG";#N/A,#N/A,FALSE,"NtwkG";#N/A,#N/A,FALSE,"EstgG";#N/A,#N/A,FALSE,"PEngG"}</definedName>
    <definedName name="z" localSheetId="4" hidden="1">{#N/A,#N/A,FALSE,"SumD";#N/A,#N/A,FALSE,"ElecD";#N/A,#N/A,FALSE,"MechD";#N/A,#N/A,FALSE,"GeotD";#N/A,#N/A,FALSE,"PrcsD";#N/A,#N/A,FALSE,"TunnD";#N/A,#N/A,FALSE,"CivlD";#N/A,#N/A,FALSE,"NtwkD";#N/A,#N/A,FALSE,"EstgD";#N/A,#N/A,FALSE,"PEngD"}</definedName>
    <definedName name="z" hidden="1">{#N/A,#N/A,FALSE,"SumD";#N/A,#N/A,FALSE,"ElecD";#N/A,#N/A,FALSE,"MechD";#N/A,#N/A,FALSE,"GeotD";#N/A,#N/A,FALSE,"PrcsD";#N/A,#N/A,FALSE,"TunnD";#N/A,#N/A,FALSE,"CivlD";#N/A,#N/A,FALSE,"NtwkD";#N/A,#N/A,FALSE,"EstgD";#N/A,#N/A,FALSE,"PEngD"}</definedName>
    <definedName name="zse" localSheetId="4" hidden="1">{#N/A,#N/A,FALSE,"SumG";#N/A,#N/A,FALSE,"ElecG";#N/A,#N/A,FALSE,"MechG";#N/A,#N/A,FALSE,"GeotG";#N/A,#N/A,FALSE,"PrcsG";#N/A,#N/A,FALSE,"TunnG";#N/A,#N/A,FALSE,"CivlG";#N/A,#N/A,FALSE,"NtwkG";#N/A,#N/A,FALSE,"EstgG";#N/A,#N/A,FALSE,"PEngG"}</definedName>
    <definedName name="zse" hidden="1">{#N/A,#N/A,FALSE,"SumG";#N/A,#N/A,FALSE,"ElecG";#N/A,#N/A,FALSE,"MechG";#N/A,#N/A,FALSE,"GeotG";#N/A,#N/A,FALSE,"PrcsG";#N/A,#N/A,FALSE,"TunnG";#N/A,#N/A,FALSE,"CivlG";#N/A,#N/A,FALSE,"NtwkG";#N/A,#N/A,FALSE,"EstgG";#N/A,#N/A,FALSE,"PEngG"}</definedName>
    <definedName name="zsez" localSheetId="4" hidden="1">{#N/A,#N/A,FALSE,"SumG";#N/A,#N/A,FALSE,"ElecG";#N/A,#N/A,FALSE,"MechG";#N/A,#N/A,FALSE,"GeotG";#N/A,#N/A,FALSE,"PrcsG";#N/A,#N/A,FALSE,"TunnG";#N/A,#N/A,FALSE,"CivlG";#N/A,#N/A,FALSE,"NtwkG";#N/A,#N/A,FALSE,"EstgG";#N/A,#N/A,FALSE,"PEngG"}</definedName>
    <definedName name="zsez" hidden="1">{#N/A,#N/A,FALSE,"SumG";#N/A,#N/A,FALSE,"ElecG";#N/A,#N/A,FALSE,"MechG";#N/A,#N/A,FALSE,"GeotG";#N/A,#N/A,FALSE,"PrcsG";#N/A,#N/A,FALSE,"TunnG";#N/A,#N/A,FALSE,"CivlG";#N/A,#N/A,FALSE,"NtwkG";#N/A,#N/A,FALSE,"EstgG";#N/A,#N/A,FALSE,"PEngG"}</definedName>
    <definedName name="zz" localSheetId="4" hidden="1">{#N/A,#N/A,FALSE,"SumD";#N/A,#N/A,FALSE,"ElecD";#N/A,#N/A,FALSE,"MechD";#N/A,#N/A,FALSE,"GeotD";#N/A,#N/A,FALSE,"PrcsD";#N/A,#N/A,FALSE,"TunnD";#N/A,#N/A,FALSE,"CivlD";#N/A,#N/A,FALSE,"NtwkD";#N/A,#N/A,FALSE,"EstgD";#N/A,#N/A,FALSE,"PEngD"}</definedName>
    <definedName name="zz" hidden="1">{#N/A,#N/A,FALSE,"SumD";#N/A,#N/A,FALSE,"ElecD";#N/A,#N/A,FALSE,"MechD";#N/A,#N/A,FALSE,"GeotD";#N/A,#N/A,FALSE,"PrcsD";#N/A,#N/A,FALSE,"TunnD";#N/A,#N/A,FALSE,"CivlD";#N/A,#N/A,FALSE,"NtwkD";#N/A,#N/A,FALSE,"EstgD";#N/A,#N/A,FALSE,"PEngD"}</definedName>
    <definedName name="zzz" localSheetId="4" hidden="1">{#N/A,#N/A,FALSE,"SumD";#N/A,#N/A,FALSE,"ElecD";#N/A,#N/A,FALSE,"MechD";#N/A,#N/A,FALSE,"GeotD";#N/A,#N/A,FALSE,"PrcsD";#N/A,#N/A,FALSE,"TunnD";#N/A,#N/A,FALSE,"CivlD";#N/A,#N/A,FALSE,"NtwkD";#N/A,#N/A,FALSE,"EstgD";#N/A,#N/A,FALSE,"PEngD"}</definedName>
    <definedName name="zzz" hidden="1">{#N/A,#N/A,FALSE,"SumD";#N/A,#N/A,FALSE,"ElecD";#N/A,#N/A,FALSE,"MechD";#N/A,#N/A,FALSE,"GeotD";#N/A,#N/A,FALSE,"PrcsD";#N/A,#N/A,FALSE,"TunnD";#N/A,#N/A,FALSE,"CivlD";#N/A,#N/A,FALSE,"NtwkD";#N/A,#N/A,FALSE,"EstgD";#N/A,#N/A,FALSE,"PEngD"}</definedName>
    <definedName name="zzzz">'[3]MH21-MH22'!#REF!</definedName>
    <definedName name="구분">#REF!</definedName>
    <definedName name="ㄷ1">#REF!</definedName>
    <definedName name="단가비교">#N/A</definedName>
    <definedName name="소모비">#REF!</definedName>
    <definedName name="집계SHEET">[59]당초!#REF!</definedName>
    <definedName name="환산">[60]환산표!$A$1:$B$3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3" i="62" l="1"/>
  <c r="I31" i="62" s="1"/>
  <c r="I433" i="62"/>
  <c r="I434" i="62"/>
  <c r="I435" i="62"/>
  <c r="I436" i="62"/>
  <c r="I437" i="62"/>
  <c r="A139" i="62" l="1"/>
  <c r="A140" i="62"/>
  <c r="A158" i="62"/>
  <c r="A165" i="62"/>
  <c r="A171" i="62"/>
  <c r="A177" i="62"/>
  <c r="A181" i="62"/>
  <c r="A197" i="62"/>
  <c r="E580" i="62"/>
  <c r="A557" i="62"/>
  <c r="A507" i="62"/>
  <c r="E506" i="62"/>
  <c r="A504" i="62"/>
  <c r="E503" i="62"/>
  <c r="A501" i="62"/>
  <c r="A490" i="62"/>
  <c r="E489" i="62"/>
  <c r="A422" i="62"/>
  <c r="E418" i="62"/>
  <c r="A415" i="62"/>
  <c r="E411" i="62"/>
  <c r="A409" i="62"/>
  <c r="A405" i="62"/>
  <c r="E404" i="62"/>
  <c r="E400" i="62"/>
  <c r="A399" i="62"/>
  <c r="E398" i="62"/>
  <c r="A347" i="62"/>
  <c r="A343" i="62"/>
  <c r="A339" i="62"/>
  <c r="E338" i="62"/>
  <c r="A333" i="62"/>
  <c r="A330" i="62"/>
  <c r="A314" i="62"/>
  <c r="E312" i="62"/>
  <c r="A310" i="62"/>
  <c r="A308" i="62"/>
  <c r="A304" i="62"/>
  <c r="E300" i="62"/>
  <c r="E299" i="62"/>
  <c r="A273" i="62"/>
  <c r="E266" i="62"/>
  <c r="A265" i="62"/>
  <c r="E264" i="62"/>
  <c r="A263" i="62"/>
  <c r="E262" i="62"/>
  <c r="A241" i="62"/>
  <c r="A240" i="62"/>
  <c r="E235" i="62"/>
  <c r="E234" i="62"/>
  <c r="E233" i="62"/>
  <c r="E231" i="62"/>
  <c r="A229" i="62"/>
  <c r="A228" i="62"/>
  <c r="A203" i="62" a="1"/>
  <c r="A203" i="62" s="1"/>
  <c r="A200" i="62"/>
  <c r="E199" i="62"/>
  <c r="E170" i="62"/>
  <c r="A168" i="62"/>
  <c r="E167" i="62"/>
  <c r="E156" i="62"/>
  <c r="E154" i="62"/>
  <c r="E138" i="62"/>
  <c r="E137" i="62"/>
  <c r="E136" i="62"/>
  <c r="A134" i="62"/>
  <c r="A132" i="62"/>
  <c r="E130" i="62"/>
  <c r="E129" i="62"/>
  <c r="A127" i="62"/>
  <c r="A125" i="62"/>
  <c r="E80" i="62"/>
  <c r="E78" i="62"/>
  <c r="E70" i="62"/>
  <c r="E68" i="62"/>
  <c r="E63" i="62"/>
  <c r="E61" i="62"/>
  <c r="E59" i="62"/>
  <c r="E57" i="62"/>
  <c r="E42" i="62"/>
  <c r="E40" i="62"/>
  <c r="E38" i="62"/>
  <c r="E35" i="62"/>
  <c r="E33" i="62"/>
  <c r="E17" i="62"/>
  <c r="E15" i="62"/>
  <c r="E13" i="62"/>
  <c r="E11" i="62"/>
  <c r="E9" i="62"/>
  <c r="E7" i="62"/>
  <c r="I439" i="62" l="1"/>
  <c r="I186" i="62"/>
  <c r="I190" i="62" s="1"/>
  <c r="I253" i="62"/>
  <c r="I256" i="62" s="1"/>
  <c r="B258" i="38" l="1"/>
  <c r="B264" i="29" l="1"/>
  <c r="G33" i="59" l="1"/>
  <c r="G29" i="59"/>
  <c r="G27" i="59"/>
  <c r="G23" i="59"/>
  <c r="G21" i="59"/>
  <c r="G19" i="59"/>
  <c r="G6" i="59"/>
  <c r="G5" i="59"/>
  <c r="F21" i="58"/>
  <c r="B425" i="52" l="1"/>
  <c r="B13" i="11"/>
  <c r="B9" i="11"/>
  <c r="B7" i="11"/>
  <c r="B394" i="51" l="1"/>
  <c r="B260" i="29" l="1"/>
  <c r="B291" i="29" s="1"/>
  <c r="B36" i="11" s="1"/>
  <c r="B262" i="29"/>
  <c r="B267" i="38" l="1"/>
  <c r="G350" i="6"/>
  <c r="G349" i="6"/>
  <c r="K349" i="6"/>
  <c r="F352" i="6"/>
  <c r="J351" i="6"/>
  <c r="I351" i="6"/>
  <c r="K351" i="6" s="1"/>
  <c r="K350" i="6"/>
  <c r="K353" i="6" s="1"/>
  <c r="F348" i="6"/>
  <c r="J347" i="6"/>
  <c r="I347" i="6"/>
  <c r="I346" i="6"/>
  <c r="K346" i="6" s="1"/>
  <c r="J345" i="6"/>
  <c r="K345" i="6" s="1"/>
  <c r="I345" i="6"/>
  <c r="J344" i="6"/>
  <c r="I344" i="6"/>
  <c r="K344" i="6" s="1"/>
  <c r="J343" i="6"/>
  <c r="I343" i="6"/>
  <c r="F350" i="4"/>
  <c r="K350" i="4"/>
  <c r="K349" i="4"/>
  <c r="K352" i="4" s="1"/>
  <c r="K348" i="4"/>
  <c r="F347" i="4"/>
  <c r="J346" i="4"/>
  <c r="K346" i="4" s="1"/>
  <c r="I346" i="4"/>
  <c r="F346" i="4"/>
  <c r="J345" i="4"/>
  <c r="K345" i="4" s="1"/>
  <c r="I345" i="4"/>
  <c r="F345" i="4"/>
  <c r="J344" i="4"/>
  <c r="I344" i="4"/>
  <c r="K344" i="4" s="1"/>
  <c r="F344" i="4"/>
  <c r="I343" i="4"/>
  <c r="K343" i="4" s="1"/>
  <c r="F343" i="4"/>
  <c r="I342" i="4"/>
  <c r="K342" i="4"/>
  <c r="F342" i="4"/>
  <c r="D487" i="6"/>
  <c r="E488" i="6"/>
  <c r="E498" i="6"/>
  <c r="E501" i="6"/>
  <c r="E522" i="4"/>
  <c r="E520" i="4"/>
  <c r="E523" i="4" s="1"/>
  <c r="E508" i="4"/>
  <c r="G50" i="6"/>
  <c r="G49" i="6"/>
  <c r="H50" i="6" s="1"/>
  <c r="D52" i="6" s="1"/>
  <c r="B35" i="6"/>
  <c r="B34" i="6"/>
  <c r="E34" i="6" s="1"/>
  <c r="K30" i="6"/>
  <c r="K27" i="6"/>
  <c r="K29" i="6"/>
  <c r="D66" i="4"/>
  <c r="D65" i="4"/>
  <c r="C34" i="4"/>
  <c r="C40" i="4" s="1"/>
  <c r="C34" i="6"/>
  <c r="C33" i="4"/>
  <c r="C39" i="4" s="1"/>
  <c r="C33" i="6"/>
  <c r="C39" i="6" s="1"/>
  <c r="E39" i="6" s="1"/>
  <c r="H420" i="1"/>
  <c r="H421" i="1"/>
  <c r="H422" i="1"/>
  <c r="D424" i="1" s="1"/>
  <c r="K27" i="4"/>
  <c r="K29" i="4"/>
  <c r="K31" i="4" s="1"/>
  <c r="J288" i="4"/>
  <c r="N460" i="4"/>
  <c r="O461" i="4"/>
  <c r="P462" i="4"/>
  <c r="P465" i="4" s="1"/>
  <c r="N452" i="4"/>
  <c r="O453" i="4"/>
  <c r="P455" i="4"/>
  <c r="K343" i="6"/>
  <c r="K347" i="6"/>
  <c r="K31" i="6"/>
  <c r="G880" i="1"/>
  <c r="H880" i="1" s="1"/>
  <c r="G879" i="1"/>
  <c r="H879" i="1" s="1"/>
  <c r="H882" i="1" s="1"/>
  <c r="D883" i="1" s="1"/>
  <c r="E885" i="1" s="1"/>
  <c r="K403" i="1"/>
  <c r="D835" i="1"/>
  <c r="E835" i="1" s="1"/>
  <c r="F860" i="1"/>
  <c r="H860" i="1" s="1"/>
  <c r="D871" i="1" s="1"/>
  <c r="D834" i="1"/>
  <c r="F859" i="1" s="1"/>
  <c r="H859" i="1" s="1"/>
  <c r="D870" i="1" s="1"/>
  <c r="E871" i="1" s="1"/>
  <c r="D833" i="1"/>
  <c r="D831" i="1"/>
  <c r="D832" i="1"/>
  <c r="E833" i="1" s="1"/>
  <c r="D830" i="1"/>
  <c r="D828" i="1"/>
  <c r="F853" i="1" s="1"/>
  <c r="H853" i="1" s="1"/>
  <c r="D829" i="1"/>
  <c r="E808" i="1"/>
  <c r="E798" i="1"/>
  <c r="E790" i="1"/>
  <c r="E776" i="1"/>
  <c r="E774" i="1"/>
  <c r="E772" i="1"/>
  <c r="E770" i="1"/>
  <c r="E766" i="1"/>
  <c r="E764" i="1"/>
  <c r="D804" i="1"/>
  <c r="D806" i="1"/>
  <c r="D803" i="1"/>
  <c r="D802" i="1"/>
  <c r="D801" i="1"/>
  <c r="D800" i="1"/>
  <c r="D799" i="1"/>
  <c r="D794" i="1"/>
  <c r="D796" i="1"/>
  <c r="D792" i="1"/>
  <c r="D791" i="1"/>
  <c r="D793" i="1"/>
  <c r="D788" i="1"/>
  <c r="D787" i="1"/>
  <c r="D784" i="1"/>
  <c r="E784" i="1"/>
  <c r="D786" i="1"/>
  <c r="E786" i="1"/>
  <c r="D782" i="1"/>
  <c r="D781" i="1"/>
  <c r="D779" i="1"/>
  <c r="E780" i="1" s="1"/>
  <c r="D778" i="1"/>
  <c r="E778" i="1" s="1"/>
  <c r="D777" i="1"/>
  <c r="D767" i="1"/>
  <c r="E768" i="1" s="1"/>
  <c r="F761" i="1"/>
  <c r="F769" i="1"/>
  <c r="F772" i="1"/>
  <c r="F775" i="1"/>
  <c r="H693" i="1"/>
  <c r="F701" i="1"/>
  <c r="F707" i="1" s="1"/>
  <c r="F742" i="1" s="1"/>
  <c r="H703" i="1"/>
  <c r="H705" i="1" s="1"/>
  <c r="F690" i="1"/>
  <c r="F696" i="1"/>
  <c r="F741" i="1"/>
  <c r="H692" i="1"/>
  <c r="H694" i="1" s="1"/>
  <c r="F680" i="1"/>
  <c r="F686" i="1" s="1"/>
  <c r="F740" i="1" s="1"/>
  <c r="H682" i="1"/>
  <c r="H684" i="1" s="1"/>
  <c r="F599" i="1"/>
  <c r="F604" i="1"/>
  <c r="F730" i="1" s="1"/>
  <c r="H603" i="1"/>
  <c r="F591" i="1"/>
  <c r="F596" i="1"/>
  <c r="F729" i="1"/>
  <c r="H595" i="1"/>
  <c r="H596" i="1" s="1"/>
  <c r="G729" i="1" s="1"/>
  <c r="F583" i="1"/>
  <c r="F588" i="1" s="1"/>
  <c r="F728" i="1" s="1"/>
  <c r="H587" i="1"/>
  <c r="D517" i="1"/>
  <c r="D520" i="1"/>
  <c r="D516" i="1"/>
  <c r="D519" i="1"/>
  <c r="H499" i="1"/>
  <c r="H498" i="1"/>
  <c r="B490" i="1"/>
  <c r="C490" i="1"/>
  <c r="C504" i="1"/>
  <c r="G479" i="1"/>
  <c r="G481" i="1" s="1"/>
  <c r="G452" i="1"/>
  <c r="L351" i="1"/>
  <c r="L352" i="1"/>
  <c r="H343" i="1"/>
  <c r="H347" i="1" s="1"/>
  <c r="H353" i="1" s="1"/>
  <c r="H385" i="1" s="1"/>
  <c r="H336" i="1"/>
  <c r="H304" i="1"/>
  <c r="H158" i="1"/>
  <c r="H187" i="1"/>
  <c r="H599" i="1"/>
  <c r="G353" i="1"/>
  <c r="F353" i="1"/>
  <c r="G385" i="1" s="1"/>
  <c r="H349" i="1"/>
  <c r="H351" i="1" s="1"/>
  <c r="H333" i="1"/>
  <c r="H339" i="1" s="1"/>
  <c r="H690" i="1"/>
  <c r="G339" i="1"/>
  <c r="F339" i="1"/>
  <c r="G384" i="1"/>
  <c r="H335" i="1"/>
  <c r="H337" i="1" s="1"/>
  <c r="F322" i="1"/>
  <c r="G383" i="1" s="1"/>
  <c r="H318" i="1"/>
  <c r="H320" i="1"/>
  <c r="H322" i="1" s="1"/>
  <c r="H383" i="1" s="1"/>
  <c r="H316" i="1"/>
  <c r="H680" i="1"/>
  <c r="H301" i="1"/>
  <c r="H669" i="1"/>
  <c r="H288" i="1"/>
  <c r="H276" i="1"/>
  <c r="H251" i="1"/>
  <c r="H219" i="1"/>
  <c r="H155" i="1"/>
  <c r="H583" i="1" s="1"/>
  <c r="H588" i="1" s="1"/>
  <c r="G728" i="1" s="1"/>
  <c r="D294" i="4"/>
  <c r="G272" i="6"/>
  <c r="H272" i="6" s="1"/>
  <c r="D272" i="6" s="1"/>
  <c r="D298" i="6" s="1"/>
  <c r="E413" i="6"/>
  <c r="D410" i="6"/>
  <c r="E411" i="6" s="1"/>
  <c r="E473" i="6" s="1"/>
  <c r="F471" i="6"/>
  <c r="E422" i="4"/>
  <c r="E432" i="4"/>
  <c r="E493" i="4" s="1"/>
  <c r="E420" i="4"/>
  <c r="E407" i="4"/>
  <c r="E489" i="4"/>
  <c r="E462" i="6"/>
  <c r="H451" i="6"/>
  <c r="H450" i="6"/>
  <c r="H452" i="6" s="1"/>
  <c r="D457" i="6" s="1"/>
  <c r="E458" i="6" s="1"/>
  <c r="E473" i="4"/>
  <c r="G459" i="4"/>
  <c r="H459" i="4" s="1"/>
  <c r="H463" i="4"/>
  <c r="H462" i="4"/>
  <c r="H460" i="4"/>
  <c r="Q291" i="4"/>
  <c r="D408" i="6"/>
  <c r="E409" i="6"/>
  <c r="D406" i="6"/>
  <c r="E407" i="6" s="1"/>
  <c r="D394" i="6"/>
  <c r="E395" i="6"/>
  <c r="H123" i="6"/>
  <c r="H112" i="6"/>
  <c r="H94" i="6"/>
  <c r="H77" i="6"/>
  <c r="P563" i="6"/>
  <c r="P564" i="6"/>
  <c r="M559" i="6"/>
  <c r="M558" i="6"/>
  <c r="P557" i="6"/>
  <c r="M554" i="6"/>
  <c r="M553" i="6"/>
  <c r="E551" i="6"/>
  <c r="L549" i="6"/>
  <c r="E549" i="6"/>
  <c r="E547" i="6"/>
  <c r="E531" i="6"/>
  <c r="H448" i="6"/>
  <c r="H447" i="6"/>
  <c r="H445" i="6"/>
  <c r="H444" i="6"/>
  <c r="H446" i="6" s="1"/>
  <c r="D453" i="6" s="1"/>
  <c r="E454" i="6" s="1"/>
  <c r="E434" i="6"/>
  <c r="M432" i="6"/>
  <c r="E432" i="6"/>
  <c r="E425" i="6"/>
  <c r="E423" i="6"/>
  <c r="E421" i="6"/>
  <c r="E419" i="6"/>
  <c r="E415" i="6"/>
  <c r="E405" i="6"/>
  <c r="E401" i="6"/>
  <c r="E399" i="6"/>
  <c r="E397" i="6"/>
  <c r="F386" i="6"/>
  <c r="D382" i="6"/>
  <c r="D381" i="6"/>
  <c r="D380" i="6"/>
  <c r="D379" i="6"/>
  <c r="D378" i="6"/>
  <c r="F377" i="6"/>
  <c r="J375" i="6"/>
  <c r="I375" i="6"/>
  <c r="H375" i="6"/>
  <c r="G375" i="6"/>
  <c r="B372" i="6"/>
  <c r="E372" i="6" s="1"/>
  <c r="C382" i="6"/>
  <c r="E382" i="6" s="1"/>
  <c r="B371" i="6"/>
  <c r="E371" i="6" s="1"/>
  <c r="B370" i="6"/>
  <c r="C380" i="6"/>
  <c r="E380" i="6" s="1"/>
  <c r="B369" i="6"/>
  <c r="C379" i="6"/>
  <c r="B368" i="6"/>
  <c r="C378" i="6"/>
  <c r="E378" i="6" s="1"/>
  <c r="F367" i="6"/>
  <c r="J336" i="6"/>
  <c r="I336" i="6"/>
  <c r="K336" i="6" s="1"/>
  <c r="I335" i="6"/>
  <c r="K335" i="6" s="1"/>
  <c r="F335" i="6"/>
  <c r="F351" i="6" s="1"/>
  <c r="I334" i="6"/>
  <c r="F334" i="6"/>
  <c r="F350" i="6" s="1"/>
  <c r="F333" i="6"/>
  <c r="F349" i="6" s="1"/>
  <c r="J332" i="6"/>
  <c r="I332" i="6"/>
  <c r="K332" i="6" s="1"/>
  <c r="F332" i="6"/>
  <c r="F347" i="6"/>
  <c r="J331" i="6"/>
  <c r="I331" i="6"/>
  <c r="K331" i="6" s="1"/>
  <c r="F331" i="6"/>
  <c r="F346" i="6" s="1"/>
  <c r="J330" i="6"/>
  <c r="I330" i="6"/>
  <c r="F330" i="6"/>
  <c r="F345" i="6" s="1"/>
  <c r="J329" i="6"/>
  <c r="I329" i="6"/>
  <c r="K329" i="6" s="1"/>
  <c r="F329" i="6"/>
  <c r="F344" i="6"/>
  <c r="J328" i="6"/>
  <c r="I328" i="6"/>
  <c r="K328" i="6" s="1"/>
  <c r="F328" i="6"/>
  <c r="F343" i="6"/>
  <c r="F326" i="6"/>
  <c r="I320" i="6"/>
  <c r="I322" i="6"/>
  <c r="D323" i="6" s="1"/>
  <c r="E316" i="6"/>
  <c r="E317" i="6" s="1"/>
  <c r="H306" i="6"/>
  <c r="J346" i="6"/>
  <c r="G306" i="6"/>
  <c r="F304" i="6"/>
  <c r="J295" i="6"/>
  <c r="J294" i="6"/>
  <c r="J293" i="6"/>
  <c r="J292" i="6"/>
  <c r="J296" i="6" s="1"/>
  <c r="E300" i="6" s="1"/>
  <c r="J291" i="6"/>
  <c r="J290" i="6"/>
  <c r="J289" i="6"/>
  <c r="J288" i="6"/>
  <c r="J276" i="6"/>
  <c r="I276" i="6"/>
  <c r="D275" i="6"/>
  <c r="E277" i="6"/>
  <c r="H237" i="6"/>
  <c r="H239" i="6" s="1"/>
  <c r="H241" i="6" s="1"/>
  <c r="G265" i="6" s="1"/>
  <c r="H235" i="6"/>
  <c r="H229" i="6"/>
  <c r="H221" i="6"/>
  <c r="H215" i="6"/>
  <c r="H214" i="6"/>
  <c r="H213" i="6"/>
  <c r="H207" i="6"/>
  <c r="H199" i="6"/>
  <c r="H198" i="6"/>
  <c r="H192" i="6"/>
  <c r="H191" i="6"/>
  <c r="H193" i="6" s="1"/>
  <c r="F190" i="6"/>
  <c r="F197" i="6" s="1"/>
  <c r="F206" i="6"/>
  <c r="F212" i="6" s="1"/>
  <c r="F220" i="6"/>
  <c r="F227" i="6"/>
  <c r="H184" i="6"/>
  <c r="H183" i="6"/>
  <c r="H182" i="6"/>
  <c r="F174" i="6"/>
  <c r="F255" i="6"/>
  <c r="H173" i="6"/>
  <c r="H174" i="6" s="1"/>
  <c r="H171" i="6"/>
  <c r="G255" i="6" s="1"/>
  <c r="F160" i="6"/>
  <c r="F254" i="6" s="1"/>
  <c r="H159" i="6"/>
  <c r="H157" i="6"/>
  <c r="F151" i="6"/>
  <c r="F253" i="6"/>
  <c r="H150" i="6"/>
  <c r="H148" i="6"/>
  <c r="H136" i="6"/>
  <c r="H135" i="6"/>
  <c r="H126" i="6"/>
  <c r="H125" i="6"/>
  <c r="H120" i="6"/>
  <c r="H121" i="6" s="1"/>
  <c r="G250" i="6" s="1"/>
  <c r="H114" i="6"/>
  <c r="H106" i="6"/>
  <c r="H105" i="6"/>
  <c r="H107" i="6" s="1"/>
  <c r="H109" i="6" s="1"/>
  <c r="G248" i="6" s="1"/>
  <c r="H98" i="6"/>
  <c r="H97" i="6"/>
  <c r="H99" i="6" s="1"/>
  <c r="H101" i="6" s="1"/>
  <c r="G247" i="6" s="1"/>
  <c r="H96" i="6"/>
  <c r="H89" i="6"/>
  <c r="H88" i="6"/>
  <c r="F87" i="6"/>
  <c r="F95" i="6" s="1"/>
  <c r="F104" i="6" s="1"/>
  <c r="F113" i="6"/>
  <c r="F119" i="6" s="1"/>
  <c r="F124" i="6"/>
  <c r="F133" i="6"/>
  <c r="H80" i="6"/>
  <c r="H79" i="6"/>
  <c r="H82" i="6" s="1"/>
  <c r="D65" i="6"/>
  <c r="D64" i="6"/>
  <c r="D62" i="6"/>
  <c r="D61" i="6"/>
  <c r="B61" i="6"/>
  <c r="F60" i="6"/>
  <c r="J56" i="6"/>
  <c r="D55" i="6" s="1"/>
  <c r="D66" i="6"/>
  <c r="J50" i="6"/>
  <c r="H48" i="6"/>
  <c r="D54" i="6"/>
  <c r="F44" i="6"/>
  <c r="J30" i="6"/>
  <c r="J31" i="6" s="1"/>
  <c r="K33" i="6" s="1"/>
  <c r="D40" i="6" s="1"/>
  <c r="G30" i="6"/>
  <c r="G26" i="6"/>
  <c r="J26" i="6"/>
  <c r="J27" i="6" s="1"/>
  <c r="J29" i="6"/>
  <c r="J22" i="6"/>
  <c r="D34" i="6" s="1"/>
  <c r="G22" i="6"/>
  <c r="H23" i="6" s="1"/>
  <c r="D33" i="6"/>
  <c r="F17" i="6"/>
  <c r="D402" i="4"/>
  <c r="E403" i="4"/>
  <c r="E487" i="4" s="1"/>
  <c r="D415" i="4"/>
  <c r="D411" i="4"/>
  <c r="E412" i="4" s="1"/>
  <c r="E423" i="4" s="1"/>
  <c r="D404" i="4"/>
  <c r="E405" i="4"/>
  <c r="E488" i="4"/>
  <c r="D400" i="4"/>
  <c r="D398" i="4"/>
  <c r="E399" i="4" s="1"/>
  <c r="E485" i="4" s="1"/>
  <c r="D396" i="4"/>
  <c r="E397" i="4" s="1"/>
  <c r="E484" i="4" s="1"/>
  <c r="D389" i="4"/>
  <c r="D388" i="4"/>
  <c r="E389" i="4" s="1"/>
  <c r="E481" i="4" s="1"/>
  <c r="D385" i="4"/>
  <c r="E385" i="4" s="1"/>
  <c r="D384" i="4"/>
  <c r="F169" i="4"/>
  <c r="F250" i="4"/>
  <c r="H168" i="4"/>
  <c r="H166" i="4"/>
  <c r="G250" i="4"/>
  <c r="F155" i="4"/>
  <c r="F249" i="4"/>
  <c r="H154" i="4"/>
  <c r="H152" i="4"/>
  <c r="H155" i="4" s="1"/>
  <c r="G249" i="4" s="1"/>
  <c r="F146" i="4"/>
  <c r="F248" i="4"/>
  <c r="H145" i="4"/>
  <c r="H143" i="4"/>
  <c r="F190" i="1"/>
  <c r="G372" i="1" s="1"/>
  <c r="H189" i="1"/>
  <c r="F169" i="1"/>
  <c r="G371" i="1"/>
  <c r="H168" i="1"/>
  <c r="H166" i="1"/>
  <c r="H169" i="1" s="1"/>
  <c r="F160" i="1"/>
  <c r="G370" i="1"/>
  <c r="H157" i="1"/>
  <c r="H139" i="1"/>
  <c r="H130" i="1"/>
  <c r="H104" i="1"/>
  <c r="H109" i="1" s="1"/>
  <c r="E435" i="6"/>
  <c r="H604" i="1"/>
  <c r="G730" i="1" s="1"/>
  <c r="K23" i="6"/>
  <c r="E788" i="1"/>
  <c r="E792" i="1"/>
  <c r="E800" i="1"/>
  <c r="E802" i="1"/>
  <c r="E804" i="1"/>
  <c r="H686" i="1"/>
  <c r="G740" i="1"/>
  <c r="H159" i="1"/>
  <c r="H160" i="1" s="1"/>
  <c r="H370" i="1" s="1"/>
  <c r="E782" i="1"/>
  <c r="D805" i="1"/>
  <c r="E806" i="1"/>
  <c r="H591" i="1"/>
  <c r="H500" i="1"/>
  <c r="D503" i="1" s="1"/>
  <c r="D502" i="1"/>
  <c r="H384" i="1"/>
  <c r="G483" i="1"/>
  <c r="I485" i="1" s="1"/>
  <c r="H371" i="1"/>
  <c r="H115" i="6"/>
  <c r="G249" i="6" s="1"/>
  <c r="H90" i="6"/>
  <c r="H91" i="6"/>
  <c r="G246" i="6"/>
  <c r="H200" i="6"/>
  <c r="H202" i="6"/>
  <c r="G260" i="6" s="1"/>
  <c r="H464" i="4"/>
  <c r="H160" i="6"/>
  <c r="G254" i="6"/>
  <c r="E426" i="6"/>
  <c r="E478" i="6" s="1"/>
  <c r="D35" i="6"/>
  <c r="D53" i="6"/>
  <c r="D63" i="6"/>
  <c r="H127" i="6"/>
  <c r="H137" i="6"/>
  <c r="H138" i="6" s="1"/>
  <c r="G252" i="6" s="1"/>
  <c r="H216" i="6"/>
  <c r="K330" i="6"/>
  <c r="K334" i="6"/>
  <c r="E368" i="6"/>
  <c r="E369" i="6"/>
  <c r="E370" i="6"/>
  <c r="E393" i="6"/>
  <c r="H449" i="6"/>
  <c r="D455" i="6" s="1"/>
  <c r="E456" i="6" s="1"/>
  <c r="E552" i="6"/>
  <c r="M555" i="6"/>
  <c r="G27" i="6"/>
  <c r="G28" i="6"/>
  <c r="G31" i="6" s="1"/>
  <c r="D39" i="6" s="1"/>
  <c r="H146" i="4"/>
  <c r="G248" i="4"/>
  <c r="H169" i="4"/>
  <c r="H190" i="1"/>
  <c r="H372" i="1"/>
  <c r="H457" i="4"/>
  <c r="H458" i="4" s="1"/>
  <c r="H456" i="4"/>
  <c r="H454" i="4"/>
  <c r="H453" i="4"/>
  <c r="H455" i="4"/>
  <c r="D466" i="4"/>
  <c r="E467" i="4" s="1"/>
  <c r="E470" i="4" s="1"/>
  <c r="E475" i="4" s="1"/>
  <c r="D468" i="4"/>
  <c r="E469" i="4" s="1"/>
  <c r="E373" i="6"/>
  <c r="E312" i="4"/>
  <c r="E313" i="4"/>
  <c r="H302" i="4"/>
  <c r="J343" i="4" s="1"/>
  <c r="G302" i="4"/>
  <c r="E440" i="4"/>
  <c r="E441" i="4" s="1"/>
  <c r="F447" i="4" s="1"/>
  <c r="E430" i="4"/>
  <c r="E492" i="4"/>
  <c r="E428" i="4"/>
  <c r="E491" i="4"/>
  <c r="E416" i="4"/>
  <c r="E414" i="4"/>
  <c r="E438" i="4"/>
  <c r="M438" i="4"/>
  <c r="E426" i="4"/>
  <c r="E433" i="4" s="1"/>
  <c r="F446" i="4" s="1"/>
  <c r="E490" i="4"/>
  <c r="J271" i="4"/>
  <c r="I271" i="4"/>
  <c r="D270" i="4" s="1"/>
  <c r="E272" i="4" s="1"/>
  <c r="E401" i="4"/>
  <c r="E486" i="4" s="1"/>
  <c r="E418" i="4"/>
  <c r="I316" i="4"/>
  <c r="I318" i="4"/>
  <c r="D319" i="4"/>
  <c r="D374" i="4"/>
  <c r="D373" i="4"/>
  <c r="D372" i="4"/>
  <c r="E372" i="4" s="1"/>
  <c r="D371" i="4"/>
  <c r="D370" i="4"/>
  <c r="J367" i="4"/>
  <c r="I367" i="4"/>
  <c r="H367" i="4"/>
  <c r="G367" i="4"/>
  <c r="I332" i="4"/>
  <c r="I331" i="4"/>
  <c r="K331" i="4" s="1"/>
  <c r="I330" i="4"/>
  <c r="K330" i="4" s="1"/>
  <c r="J328" i="4"/>
  <c r="J327" i="4"/>
  <c r="J326" i="4"/>
  <c r="J325" i="4"/>
  <c r="J324" i="4"/>
  <c r="I328" i="4"/>
  <c r="K328" i="4" s="1"/>
  <c r="I327" i="4"/>
  <c r="I326" i="4"/>
  <c r="I325" i="4"/>
  <c r="K325" i="4" s="1"/>
  <c r="I324" i="4"/>
  <c r="F331" i="4"/>
  <c r="F349" i="4"/>
  <c r="F330" i="4"/>
  <c r="F348" i="4" s="1"/>
  <c r="F329" i="4"/>
  <c r="F328" i="4"/>
  <c r="F327" i="4"/>
  <c r="F326" i="4"/>
  <c r="F325" i="4"/>
  <c r="F324" i="4"/>
  <c r="K324" i="4"/>
  <c r="K327" i="4"/>
  <c r="K332" i="4"/>
  <c r="H210" i="4"/>
  <c r="H179" i="4"/>
  <c r="H131" i="4"/>
  <c r="H121" i="4"/>
  <c r="H122" i="4" s="1"/>
  <c r="H101" i="4"/>
  <c r="H93" i="4"/>
  <c r="H232" i="4"/>
  <c r="H234" i="4" s="1"/>
  <c r="H230" i="4"/>
  <c r="H216" i="4"/>
  <c r="H209" i="4"/>
  <c r="H208" i="4"/>
  <c r="H193" i="4"/>
  <c r="H186" i="4"/>
  <c r="H188" i="4" s="1"/>
  <c r="F185" i="4"/>
  <c r="F192" i="4"/>
  <c r="F201" i="4"/>
  <c r="F207" i="4" s="1"/>
  <c r="F215" i="4" s="1"/>
  <c r="F222" i="4" s="1"/>
  <c r="H178" i="4"/>
  <c r="H177" i="4"/>
  <c r="H109" i="4"/>
  <c r="H100" i="4"/>
  <c r="H92" i="4"/>
  <c r="H91" i="4"/>
  <c r="H84" i="4"/>
  <c r="H83" i="4"/>
  <c r="H85" i="4" s="1"/>
  <c r="F82" i="4"/>
  <c r="F90" i="4"/>
  <c r="F99" i="4" s="1"/>
  <c r="F108" i="4" s="1"/>
  <c r="F114" i="4"/>
  <c r="F119" i="4" s="1"/>
  <c r="F128" i="4" s="1"/>
  <c r="H75" i="4"/>
  <c r="H74" i="4"/>
  <c r="J283" i="4"/>
  <c r="J284" i="4"/>
  <c r="J285" i="4"/>
  <c r="J286" i="4"/>
  <c r="J287" i="4"/>
  <c r="J289" i="4"/>
  <c r="J290" i="4"/>
  <c r="J291" i="4"/>
  <c r="F300" i="4"/>
  <c r="F322" i="4"/>
  <c r="F369" i="4"/>
  <c r="F359" i="4"/>
  <c r="B360" i="4"/>
  <c r="C370" i="4" s="1"/>
  <c r="E370" i="4" s="1"/>
  <c r="B361" i="4"/>
  <c r="E361" i="4" s="1"/>
  <c r="B362" i="4"/>
  <c r="E362" i="4" s="1"/>
  <c r="B363" i="4"/>
  <c r="B364" i="4"/>
  <c r="F378" i="4"/>
  <c r="E387" i="4"/>
  <c r="E480" i="4" s="1"/>
  <c r="E391" i="4"/>
  <c r="E482" i="4"/>
  <c r="E393" i="4"/>
  <c r="E395" i="4"/>
  <c r="E483" i="4" s="1"/>
  <c r="B62" i="4"/>
  <c r="J22" i="4"/>
  <c r="J57" i="4"/>
  <c r="D56" i="4"/>
  <c r="D67" i="4"/>
  <c r="J51" i="4"/>
  <c r="D54" i="4" s="1"/>
  <c r="D64" i="4" s="1"/>
  <c r="H49" i="4"/>
  <c r="G26" i="4"/>
  <c r="G22" i="4"/>
  <c r="D35" i="4"/>
  <c r="G854" i="1"/>
  <c r="G855" i="1"/>
  <c r="G856" i="1" s="1"/>
  <c r="G857" i="1" s="1"/>
  <c r="G858" i="1" s="1"/>
  <c r="H858" i="1" s="1"/>
  <c r="D869" i="1" s="1"/>
  <c r="B513" i="1"/>
  <c r="F669" i="1"/>
  <c r="F675" i="1" s="1"/>
  <c r="F232" i="6"/>
  <c r="F241" i="6"/>
  <c r="F265" i="6" s="1"/>
  <c r="F630" i="1"/>
  <c r="F196" i="6"/>
  <c r="F202" i="6" s="1"/>
  <c r="F260" i="6"/>
  <c r="H498" i="4"/>
  <c r="E499" i="4"/>
  <c r="F227" i="4"/>
  <c r="F236" i="4" s="1"/>
  <c r="F260" i="4" s="1"/>
  <c r="F191" i="4"/>
  <c r="F197" i="4"/>
  <c r="F255" i="4" s="1"/>
  <c r="H236" i="4"/>
  <c r="G260" i="4"/>
  <c r="J292" i="4"/>
  <c r="E296" i="4" s="1"/>
  <c r="H94" i="4"/>
  <c r="H180" i="4"/>
  <c r="E363" i="4"/>
  <c r="E365" i="4" s="1"/>
  <c r="C373" i="4"/>
  <c r="E373" i="4" s="1"/>
  <c r="C371" i="4"/>
  <c r="E371" i="4" s="1"/>
  <c r="E364" i="4"/>
  <c r="C374" i="4"/>
  <c r="E374" i="4"/>
  <c r="C372" i="4"/>
  <c r="E360" i="4"/>
  <c r="H211" i="4"/>
  <c r="H267" i="4"/>
  <c r="H102" i="4"/>
  <c r="H77" i="4"/>
  <c r="F739" i="1"/>
  <c r="H671" i="1"/>
  <c r="H673" i="1"/>
  <c r="H675" i="1"/>
  <c r="G739" i="1" s="1"/>
  <c r="F659" i="1"/>
  <c r="F653" i="1"/>
  <c r="H649" i="1"/>
  <c r="H648" i="1"/>
  <c r="F646" i="1"/>
  <c r="F640" i="1"/>
  <c r="F200" i="4" s="1"/>
  <c r="F203" i="4" s="1"/>
  <c r="F256" i="4" s="1"/>
  <c r="F633" i="1"/>
  <c r="H633" i="1"/>
  <c r="F615" i="1"/>
  <c r="H655" i="1"/>
  <c r="H632" i="1"/>
  <c r="H634" i="1" s="1"/>
  <c r="H625" i="1"/>
  <c r="F624" i="1"/>
  <c r="F631" i="1"/>
  <c r="F641" i="1" s="1"/>
  <c r="F647" i="1" s="1"/>
  <c r="F654" i="1" s="1"/>
  <c r="F661" i="1" s="1"/>
  <c r="H618" i="1"/>
  <c r="H617" i="1"/>
  <c r="H619" i="1" s="1"/>
  <c r="H130" i="4"/>
  <c r="F575" i="1"/>
  <c r="F131" i="6"/>
  <c r="F138" i="6" s="1"/>
  <c r="F252" i="6" s="1"/>
  <c r="H579" i="1"/>
  <c r="F571" i="1"/>
  <c r="H571" i="1" s="1"/>
  <c r="H120" i="4"/>
  <c r="F569" i="1"/>
  <c r="F118" i="4" s="1"/>
  <c r="F123" i="4" s="1"/>
  <c r="F246" i="4" s="1"/>
  <c r="H115" i="4"/>
  <c r="F564" i="1"/>
  <c r="F567" i="1" s="1"/>
  <c r="F558" i="1"/>
  <c r="F552" i="1"/>
  <c r="D514" i="1"/>
  <c r="E515" i="1" s="1"/>
  <c r="D513" i="1"/>
  <c r="H502" i="1"/>
  <c r="D504" i="1" s="1"/>
  <c r="B488" i="1"/>
  <c r="C459" i="1"/>
  <c r="C40" i="6"/>
  <c r="C54" i="6" s="1"/>
  <c r="H453" i="1"/>
  <c r="G382" i="1"/>
  <c r="G379" i="1"/>
  <c r="G307" i="1"/>
  <c r="G322" i="1"/>
  <c r="F307" i="1"/>
  <c r="H303" i="1"/>
  <c r="H305" i="1" s="1"/>
  <c r="G294" i="1"/>
  <c r="F294" i="1"/>
  <c r="G381" i="1"/>
  <c r="H290" i="1"/>
  <c r="H292" i="1" s="1"/>
  <c r="F282" i="1"/>
  <c r="G380" i="1" s="1"/>
  <c r="H278" i="1"/>
  <c r="H280" i="1"/>
  <c r="H265" i="1"/>
  <c r="F271" i="1"/>
  <c r="H267" i="1"/>
  <c r="H269" i="1" s="1"/>
  <c r="H271" i="1" s="1"/>
  <c r="H379" i="1" s="1"/>
  <c r="G256" i="1"/>
  <c r="G271" i="1"/>
  <c r="G282" i="1"/>
  <c r="F256" i="1"/>
  <c r="G378" i="1" s="1"/>
  <c r="H253" i="1"/>
  <c r="H254" i="1"/>
  <c r="H640" i="1"/>
  <c r="H229" i="1"/>
  <c r="H231" i="1"/>
  <c r="H232" i="1" s="1"/>
  <c r="H623" i="1"/>
  <c r="H204" i="1"/>
  <c r="F142" i="1"/>
  <c r="G369" i="1" s="1"/>
  <c r="H141" i="1"/>
  <c r="H575" i="1"/>
  <c r="H126" i="4" s="1"/>
  <c r="H569" i="1"/>
  <c r="H118" i="4"/>
  <c r="F133" i="1"/>
  <c r="G368" i="1"/>
  <c r="H132" i="1"/>
  <c r="H133" i="1" s="1"/>
  <c r="H368" i="1" s="1"/>
  <c r="H118" i="1"/>
  <c r="H121" i="1" s="1"/>
  <c r="G112" i="1"/>
  <c r="F112" i="1"/>
  <c r="G366" i="1"/>
  <c r="H111" i="1"/>
  <c r="F102" i="1"/>
  <c r="G365" i="1"/>
  <c r="H101" i="1"/>
  <c r="H102" i="1" s="1"/>
  <c r="H365" i="1" s="1"/>
  <c r="H99" i="1"/>
  <c r="H552" i="1" s="1"/>
  <c r="H98" i="4" s="1"/>
  <c r="H104" i="4" s="1"/>
  <c r="G243" i="4" s="1"/>
  <c r="F73" i="1"/>
  <c r="G362" i="1"/>
  <c r="F85" i="1"/>
  <c r="G363" i="1" s="1"/>
  <c r="F93" i="1"/>
  <c r="G364" i="1"/>
  <c r="G23" i="1"/>
  <c r="D25" i="1"/>
  <c r="H23" i="1"/>
  <c r="D26" i="1" s="1"/>
  <c r="H646" i="1"/>
  <c r="F98" i="4"/>
  <c r="F104" i="4"/>
  <c r="F243" i="4" s="1"/>
  <c r="F103" i="6"/>
  <c r="F109" i="6"/>
  <c r="F248" i="6" s="1"/>
  <c r="F113" i="4"/>
  <c r="F116" i="4"/>
  <c r="F245" i="4"/>
  <c r="F118" i="6"/>
  <c r="F121" i="6" s="1"/>
  <c r="F250" i="6" s="1"/>
  <c r="F651" i="1"/>
  <c r="F736" i="1"/>
  <c r="F211" i="6"/>
  <c r="F217" i="6"/>
  <c r="F262" i="6"/>
  <c r="F206" i="4"/>
  <c r="F212" i="4"/>
  <c r="F257" i="4"/>
  <c r="F225" i="6"/>
  <c r="F230" i="6" s="1"/>
  <c r="F264" i="6" s="1"/>
  <c r="H653" i="1"/>
  <c r="H656" i="1" s="1"/>
  <c r="G737" i="1" s="1"/>
  <c r="H282" i="1"/>
  <c r="H380" i="1"/>
  <c r="F107" i="4"/>
  <c r="F110" i="4"/>
  <c r="F244" i="4"/>
  <c r="F112" i="6"/>
  <c r="F115" i="6" s="1"/>
  <c r="F249" i="6" s="1"/>
  <c r="F643" i="1"/>
  <c r="F735" i="1" s="1"/>
  <c r="F205" i="6"/>
  <c r="F208" i="6"/>
  <c r="F261" i="6"/>
  <c r="H615" i="1"/>
  <c r="F621" i="1"/>
  <c r="F732" i="1"/>
  <c r="F180" i="6"/>
  <c r="F187" i="6" s="1"/>
  <c r="F258" i="6" s="1"/>
  <c r="F175" i="4"/>
  <c r="F182" i="4" s="1"/>
  <c r="F253" i="4" s="1"/>
  <c r="H663" i="1"/>
  <c r="H224" i="4"/>
  <c r="H642" i="1"/>
  <c r="H202" i="4"/>
  <c r="H194" i="4"/>
  <c r="H195" i="4"/>
  <c r="H197" i="4"/>
  <c r="G255" i="4" s="1"/>
  <c r="H626" i="1"/>
  <c r="H627" i="1"/>
  <c r="H628" i="1" s="1"/>
  <c r="G733" i="1" s="1"/>
  <c r="H187" i="4"/>
  <c r="F580" i="1"/>
  <c r="F727" i="1"/>
  <c r="F126" i="4"/>
  <c r="F133" i="4"/>
  <c r="F247" i="4"/>
  <c r="H650" i="1"/>
  <c r="H256" i="1"/>
  <c r="H378" i="1"/>
  <c r="H142" i="1"/>
  <c r="H369" i="1" s="1"/>
  <c r="F858" i="1"/>
  <c r="F856" i="1"/>
  <c r="F855" i="1"/>
  <c r="F854" i="1"/>
  <c r="H854" i="1" s="1"/>
  <c r="D865" i="1" s="1"/>
  <c r="D864" i="1"/>
  <c r="E865" i="1" s="1"/>
  <c r="B489" i="1"/>
  <c r="I467" i="1"/>
  <c r="I469" i="1" s="1"/>
  <c r="I471" i="1"/>
  <c r="G467" i="1"/>
  <c r="G469" i="1"/>
  <c r="G471" i="1" s="1"/>
  <c r="I473" i="1" s="1"/>
  <c r="F497" i="1"/>
  <c r="H651" i="1"/>
  <c r="G736" i="1" s="1"/>
  <c r="H643" i="1"/>
  <c r="G735" i="1"/>
  <c r="H214" i="4"/>
  <c r="H217" i="4" s="1"/>
  <c r="G258" i="4" s="1"/>
  <c r="H206" i="4"/>
  <c r="H212" i="4"/>
  <c r="G257" i="4"/>
  <c r="H211" i="6"/>
  <c r="H217" i="6" s="1"/>
  <c r="G262" i="6" s="1"/>
  <c r="H175" i="4"/>
  <c r="H182" i="4" s="1"/>
  <c r="G253" i="4" s="1"/>
  <c r="H580" i="1"/>
  <c r="G727" i="1"/>
  <c r="D63" i="4"/>
  <c r="H51" i="4"/>
  <c r="D55" i="4"/>
  <c r="D53" i="4"/>
  <c r="D62" i="4"/>
  <c r="F61" i="4"/>
  <c r="F45" i="4"/>
  <c r="G30" i="4"/>
  <c r="B33" i="4"/>
  <c r="E33" i="4" s="1"/>
  <c r="B33" i="6"/>
  <c r="E33" i="6" s="1"/>
  <c r="D33" i="4"/>
  <c r="F17" i="4"/>
  <c r="F538" i="1"/>
  <c r="F545" i="1" s="1"/>
  <c r="F553" i="1"/>
  <c r="F559" i="1" s="1"/>
  <c r="F565" i="1" s="1"/>
  <c r="F570" i="1" s="1"/>
  <c r="F577" i="1" s="1"/>
  <c r="F585" i="1" s="1"/>
  <c r="F593" i="1" s="1"/>
  <c r="F601" i="1" s="1"/>
  <c r="E831" i="1"/>
  <c r="E829" i="1"/>
  <c r="H23" i="4"/>
  <c r="K829" i="1"/>
  <c r="K831" i="1"/>
  <c r="F827" i="1"/>
  <c r="E822" i="1"/>
  <c r="E821" i="1"/>
  <c r="E823" i="1" s="1"/>
  <c r="E824" i="1" s="1"/>
  <c r="F819" i="1"/>
  <c r="E762" i="1"/>
  <c r="F760" i="1"/>
  <c r="F725" i="1"/>
  <c r="H566" i="1"/>
  <c r="F561" i="1"/>
  <c r="F724" i="1"/>
  <c r="H560" i="1"/>
  <c r="H554" i="1"/>
  <c r="H555" i="1"/>
  <c r="G723" i="1"/>
  <c r="H547" i="1"/>
  <c r="H540" i="1"/>
  <c r="H546" i="1"/>
  <c r="H548" i="1" s="1"/>
  <c r="H550" i="1" s="1"/>
  <c r="G722" i="1" s="1"/>
  <c r="F544" i="1"/>
  <c r="F94" i="6"/>
  <c r="F101" i="6"/>
  <c r="F247" i="6"/>
  <c r="H539" i="1"/>
  <c r="H541" i="1" s="1"/>
  <c r="F537" i="1"/>
  <c r="G535" i="1"/>
  <c r="H532" i="1"/>
  <c r="H531" i="1"/>
  <c r="F528" i="1"/>
  <c r="G517" i="1"/>
  <c r="G514" i="1"/>
  <c r="D515" i="1" s="1"/>
  <c r="D518" i="1"/>
  <c r="D521" i="1"/>
  <c r="F510" i="1"/>
  <c r="H845" i="1"/>
  <c r="G456" i="1"/>
  <c r="F449" i="1"/>
  <c r="D444" i="1"/>
  <c r="F442" i="1"/>
  <c r="H844" i="1" s="1"/>
  <c r="D438" i="1"/>
  <c r="D437" i="1"/>
  <c r="D435" i="1"/>
  <c r="D434" i="1"/>
  <c r="F433" i="1"/>
  <c r="H843" i="1"/>
  <c r="C424" i="1"/>
  <c r="C437" i="1"/>
  <c r="C423" i="1"/>
  <c r="C434" i="1"/>
  <c r="E436" i="1" s="1"/>
  <c r="D406" i="1"/>
  <c r="D405" i="1"/>
  <c r="D404" i="1"/>
  <c r="F415" i="1"/>
  <c r="G416" i="1" s="1"/>
  <c r="H416" i="1" s="1"/>
  <c r="B424" i="1" s="1"/>
  <c r="E424" i="1" s="1"/>
  <c r="C404" i="1"/>
  <c r="C401" i="1"/>
  <c r="G421" i="1"/>
  <c r="G422" i="1" s="1"/>
  <c r="F411" i="1"/>
  <c r="D402" i="1"/>
  <c r="D401" i="1"/>
  <c r="F412" i="1" s="1"/>
  <c r="G413" i="1" s="1"/>
  <c r="H413" i="1" s="1"/>
  <c r="F400" i="1"/>
  <c r="H842" i="1"/>
  <c r="G393" i="1"/>
  <c r="F234" i="1"/>
  <c r="F636" i="1"/>
  <c r="F734" i="1"/>
  <c r="F223" i="1"/>
  <c r="F623" i="1" s="1"/>
  <c r="F189" i="6" s="1"/>
  <c r="F194" i="6" s="1"/>
  <c r="F259" i="6" s="1"/>
  <c r="H221" i="1"/>
  <c r="H222" i="1" s="1"/>
  <c r="H223" i="1" s="1"/>
  <c r="F207" i="1"/>
  <c r="G376" i="1" s="1"/>
  <c r="H206" i="1"/>
  <c r="G121" i="1"/>
  <c r="G207" i="1" s="1"/>
  <c r="G223" i="1"/>
  <c r="G234" i="1"/>
  <c r="F121" i="1"/>
  <c r="G367" i="1" s="1"/>
  <c r="H120" i="1"/>
  <c r="H367" i="1"/>
  <c r="H92" i="1"/>
  <c r="H93" i="1" s="1"/>
  <c r="H364" i="1" s="1"/>
  <c r="H90" i="1"/>
  <c r="H544" i="1"/>
  <c r="H89" i="4"/>
  <c r="H82" i="1"/>
  <c r="H83" i="1"/>
  <c r="F81" i="1"/>
  <c r="F91" i="1" s="1"/>
  <c r="H80" i="1"/>
  <c r="H537" i="1"/>
  <c r="H81" i="4"/>
  <c r="F535" i="1"/>
  <c r="F79" i="4" s="1"/>
  <c r="F240" i="4" s="1"/>
  <c r="H68" i="1"/>
  <c r="H529" i="1"/>
  <c r="H72" i="4" s="1"/>
  <c r="H79" i="4" s="1"/>
  <c r="G240" i="4" s="1"/>
  <c r="H71" i="1"/>
  <c r="H72" i="1" s="1"/>
  <c r="H73" i="1" s="1"/>
  <c r="H362" i="1" s="1"/>
  <c r="H70" i="1"/>
  <c r="F60" i="1"/>
  <c r="F843" i="1"/>
  <c r="G41" i="1"/>
  <c r="D51" i="1" s="1"/>
  <c r="E51" i="1"/>
  <c r="G35" i="1"/>
  <c r="F30" i="1"/>
  <c r="F842" i="1" s="1"/>
  <c r="F19" i="1"/>
  <c r="D48" i="1"/>
  <c r="E48" i="1" s="1"/>
  <c r="G420" i="1"/>
  <c r="B423" i="1"/>
  <c r="E423" i="1" s="1"/>
  <c r="E425" i="1" s="1"/>
  <c r="E427" i="1" s="1"/>
  <c r="G427" i="1" s="1"/>
  <c r="D459" i="1"/>
  <c r="E459" i="1"/>
  <c r="D460" i="1"/>
  <c r="E460" i="1"/>
  <c r="F70" i="6"/>
  <c r="F269" i="6" s="1"/>
  <c r="F71" i="4"/>
  <c r="F264" i="4" s="1"/>
  <c r="G84" i="6"/>
  <c r="G91" i="6" s="1"/>
  <c r="G101" i="6" s="1"/>
  <c r="H207" i="1"/>
  <c r="H376" i="1" s="1"/>
  <c r="F550" i="1"/>
  <c r="F722" i="1"/>
  <c r="F89" i="4"/>
  <c r="F96" i="4"/>
  <c r="F242" i="4"/>
  <c r="H846" i="1"/>
  <c r="F748" i="1"/>
  <c r="G377" i="1"/>
  <c r="C488" i="1"/>
  <c r="F555" i="1"/>
  <c r="F723" i="1"/>
  <c r="D458" i="1"/>
  <c r="E458" i="1"/>
  <c r="H533" i="1"/>
  <c r="H535" i="1"/>
  <c r="G720" i="1"/>
  <c r="C502" i="1"/>
  <c r="E518" i="1"/>
  <c r="D750" i="1"/>
  <c r="E439" i="1"/>
  <c r="F529" i="1"/>
  <c r="F71" i="6" s="1"/>
  <c r="H84" i="1"/>
  <c r="D423" i="1"/>
  <c r="F628" i="1"/>
  <c r="F733" i="1" s="1"/>
  <c r="F184" i="4"/>
  <c r="F189" i="4" s="1"/>
  <c r="F254" i="4"/>
  <c r="E440" i="1"/>
  <c r="I843" i="1" s="1"/>
  <c r="E461" i="1"/>
  <c r="E462" i="1" s="1"/>
  <c r="G462" i="1" s="1"/>
  <c r="D488" i="1" l="1"/>
  <c r="E488" i="1" s="1"/>
  <c r="D489" i="1"/>
  <c r="E479" i="4"/>
  <c r="E494" i="4" s="1"/>
  <c r="H496" i="4" s="1"/>
  <c r="H499" i="4" s="1"/>
  <c r="E408" i="4"/>
  <c r="F444" i="4" s="1"/>
  <c r="F448" i="4" s="1"/>
  <c r="E504" i="1"/>
  <c r="E459" i="6"/>
  <c r="E464" i="6" s="1"/>
  <c r="E496" i="4"/>
  <c r="F445" i="4"/>
  <c r="D795" i="1"/>
  <c r="E796" i="1" s="1"/>
  <c r="E794" i="1"/>
  <c r="H86" i="4"/>
  <c r="G241" i="4" s="1"/>
  <c r="H621" i="1"/>
  <c r="G732" i="1" s="1"/>
  <c r="E27" i="1"/>
  <c r="F664" i="1"/>
  <c r="F738" i="1" s="1"/>
  <c r="F220" i="4"/>
  <c r="F225" i="4" s="1"/>
  <c r="F259" i="4" s="1"/>
  <c r="E39" i="4"/>
  <c r="C52" i="6"/>
  <c r="H294" i="1"/>
  <c r="H381" i="1" s="1"/>
  <c r="P456" i="4"/>
  <c r="P470" i="4" s="1"/>
  <c r="F72" i="4"/>
  <c r="H855" i="1"/>
  <c r="K347" i="4"/>
  <c r="K348" i="6"/>
  <c r="F720" i="1"/>
  <c r="C489" i="1"/>
  <c r="E489" i="1" s="1"/>
  <c r="C503" i="1"/>
  <c r="C53" i="4"/>
  <c r="H856" i="1"/>
  <c r="D867" i="1" s="1"/>
  <c r="E403" i="1"/>
  <c r="E407" i="1" s="1"/>
  <c r="I842" i="1" s="1"/>
  <c r="H96" i="4"/>
  <c r="G242" i="4" s="1"/>
  <c r="H184" i="4"/>
  <c r="H189" i="4" s="1"/>
  <c r="G254" i="4" s="1"/>
  <c r="H189" i="6"/>
  <c r="H194" i="6" s="1"/>
  <c r="G259" i="6" s="1"/>
  <c r="H701" i="1"/>
  <c r="H707" i="1" s="1"/>
  <c r="G742" i="1" s="1"/>
  <c r="H234" i="1"/>
  <c r="H377" i="1" s="1"/>
  <c r="H630" i="1"/>
  <c r="H636" i="1" s="1"/>
  <c r="G734" i="1" s="1"/>
  <c r="E809" i="1"/>
  <c r="E811" i="1" s="1"/>
  <c r="E812" i="1" s="1"/>
  <c r="E490" i="1"/>
  <c r="F219" i="6"/>
  <c r="F222" i="6" s="1"/>
  <c r="F263" i="6" s="1"/>
  <c r="F214" i="4"/>
  <c r="F217" i="4" s="1"/>
  <c r="F258" i="4" s="1"/>
  <c r="F656" i="1"/>
  <c r="F737" i="1" s="1"/>
  <c r="E55" i="6"/>
  <c r="C64" i="6"/>
  <c r="E66" i="6" s="1"/>
  <c r="K334" i="4"/>
  <c r="H696" i="1"/>
  <c r="G741" i="1" s="1"/>
  <c r="E52" i="1"/>
  <c r="G842" i="1" s="1"/>
  <c r="E502" i="1"/>
  <c r="E40" i="6"/>
  <c r="E41" i="6" s="1"/>
  <c r="E42" i="6" s="1"/>
  <c r="H128" i="6"/>
  <c r="G251" i="6" s="1"/>
  <c r="H307" i="1"/>
  <c r="H382" i="1" s="1"/>
  <c r="H180" i="6"/>
  <c r="H187" i="6" s="1"/>
  <c r="G258" i="6" s="1"/>
  <c r="H564" i="1"/>
  <c r="D34" i="4"/>
  <c r="E34" i="4" s="1"/>
  <c r="K23" i="4"/>
  <c r="H497" i="4"/>
  <c r="H151" i="6"/>
  <c r="G253" i="6" s="1"/>
  <c r="H185" i="6"/>
  <c r="C381" i="6"/>
  <c r="E381" i="6" s="1"/>
  <c r="K338" i="6"/>
  <c r="H558" i="1"/>
  <c r="H112" i="1"/>
  <c r="H366" i="1" s="1"/>
  <c r="K333" i="6"/>
  <c r="H85" i="1"/>
  <c r="H363" i="1" s="1"/>
  <c r="H389" i="1" s="1"/>
  <c r="D395" i="1" s="1"/>
  <c r="G542" i="1"/>
  <c r="G550" i="1" s="1"/>
  <c r="G79" i="4"/>
  <c r="G86" i="4" s="1"/>
  <c r="G96" i="4" s="1"/>
  <c r="J26" i="4"/>
  <c r="J27" i="4" s="1"/>
  <c r="J29" i="4" s="1"/>
  <c r="J31" i="4" s="1"/>
  <c r="K33" i="4" s="1"/>
  <c r="G27" i="4"/>
  <c r="G28" i="4" s="1"/>
  <c r="G31" i="4" s="1"/>
  <c r="D39" i="4" s="1"/>
  <c r="F84" i="6"/>
  <c r="F245" i="6" s="1"/>
  <c r="F86" i="6"/>
  <c r="F91" i="6" s="1"/>
  <c r="F246" i="6" s="1"/>
  <c r="F81" i="4"/>
  <c r="F86" i="4" s="1"/>
  <c r="F241" i="4" s="1"/>
  <c r="E836" i="1"/>
  <c r="F123" i="6"/>
  <c r="F128" i="6" s="1"/>
  <c r="F251" i="6" s="1"/>
  <c r="F572" i="1"/>
  <c r="F726" i="1" s="1"/>
  <c r="H659" i="1"/>
  <c r="G516" i="1"/>
  <c r="G519" i="1" s="1"/>
  <c r="I845" i="1" s="1"/>
  <c r="F542" i="1"/>
  <c r="F721" i="1" s="1"/>
  <c r="F857" i="1"/>
  <c r="H857" i="1" s="1"/>
  <c r="D868" i="1" s="1"/>
  <c r="E869" i="1" s="1"/>
  <c r="D490" i="1"/>
  <c r="H572" i="1"/>
  <c r="G726" i="1" s="1"/>
  <c r="E416" i="6"/>
  <c r="E475" i="6" s="1"/>
  <c r="H84" i="6"/>
  <c r="G245" i="6" s="1"/>
  <c r="E406" i="1"/>
  <c r="H200" i="4"/>
  <c r="H203" i="4" s="1"/>
  <c r="G256" i="4" s="1"/>
  <c r="H205" i="6"/>
  <c r="H208" i="6" s="1"/>
  <c r="G261" i="6" s="1"/>
  <c r="H219" i="6"/>
  <c r="H222" i="6" s="1"/>
  <c r="G263" i="6" s="1"/>
  <c r="K326" i="4"/>
  <c r="K329" i="4" s="1"/>
  <c r="D335" i="4" s="1"/>
  <c r="E335" i="4" s="1"/>
  <c r="E379" i="6"/>
  <c r="H542" i="1"/>
  <c r="G721" i="1" s="1"/>
  <c r="H123" i="4"/>
  <c r="G246" i="4" s="1"/>
  <c r="H132" i="4"/>
  <c r="H133" i="4" s="1"/>
  <c r="G247" i="4" s="1"/>
  <c r="H461" i="4"/>
  <c r="E53" i="6" l="1"/>
  <c r="E56" i="6" s="1"/>
  <c r="C61" i="6"/>
  <c r="E63" i="6" s="1"/>
  <c r="E67" i="6" s="1"/>
  <c r="H567" i="1"/>
  <c r="G725" i="1" s="1"/>
  <c r="H113" i="4"/>
  <c r="H116" i="4" s="1"/>
  <c r="G245" i="4" s="1"/>
  <c r="E398" i="1"/>
  <c r="G843" i="1" s="1"/>
  <c r="G847" i="1" s="1"/>
  <c r="D443" i="1"/>
  <c r="E446" i="1" s="1"/>
  <c r="I844" i="1" s="1"/>
  <c r="E538" i="6"/>
  <c r="D358" i="6"/>
  <c r="E358" i="6" s="1"/>
  <c r="D866" i="1"/>
  <c r="E867" i="1" s="1"/>
  <c r="E872" i="1" s="1"/>
  <c r="H861" i="1"/>
  <c r="H863" i="1" s="1"/>
  <c r="D513" i="4"/>
  <c r="E515" i="4" s="1"/>
  <c r="E525" i="4" s="1"/>
  <c r="D337" i="4"/>
  <c r="E337" i="4" s="1"/>
  <c r="E54" i="4"/>
  <c r="C62" i="4"/>
  <c r="E64" i="4" s="1"/>
  <c r="H664" i="1"/>
  <c r="G738" i="1" s="1"/>
  <c r="H225" i="6"/>
  <c r="H230" i="6" s="1"/>
  <c r="G264" i="6" s="1"/>
  <c r="G266" i="6" s="1"/>
  <c r="D271" i="6" s="1"/>
  <c r="H220" i="4"/>
  <c r="H225" i="4" s="1"/>
  <c r="G259" i="4" s="1"/>
  <c r="C519" i="1"/>
  <c r="E503" i="1"/>
  <c r="E505" i="1" s="1"/>
  <c r="H107" i="4"/>
  <c r="H110" i="4" s="1"/>
  <c r="G244" i="4" s="1"/>
  <c r="H561" i="1"/>
  <c r="G724" i="1" s="1"/>
  <c r="G744" i="1" s="1"/>
  <c r="D749" i="1" s="1"/>
  <c r="E838" i="1"/>
  <c r="E839" i="1" s="1"/>
  <c r="G836" i="1"/>
  <c r="E535" i="6"/>
  <c r="D491" i="6"/>
  <c r="E493" i="6" s="1"/>
  <c r="E503" i="6" s="1"/>
  <c r="D360" i="6"/>
  <c r="E360" i="6" s="1"/>
  <c r="D40" i="4"/>
  <c r="E40" i="4" s="1"/>
  <c r="D41" i="4"/>
  <c r="E491" i="1"/>
  <c r="E492" i="1" s="1"/>
  <c r="G492" i="1" s="1"/>
  <c r="G755" i="1" l="1"/>
  <c r="I846" i="1" s="1"/>
  <c r="E751" i="1"/>
  <c r="I847" i="1"/>
  <c r="G849" i="1"/>
  <c r="D297" i="6"/>
  <c r="E299" i="6" s="1"/>
  <c r="E301" i="6" s="1"/>
  <c r="E388" i="6" s="1"/>
  <c r="E273" i="6"/>
  <c r="D306" i="6"/>
  <c r="C35" i="4"/>
  <c r="G518" i="1"/>
  <c r="E521" i="1"/>
  <c r="E522" i="1" s="1"/>
  <c r="G261" i="4"/>
  <c r="D266" i="4" s="1"/>
  <c r="D322" i="6" l="1"/>
  <c r="E324" i="6" s="1"/>
  <c r="D312" i="6"/>
  <c r="E312" i="6" s="1"/>
  <c r="E314" i="6" s="1"/>
  <c r="E309" i="6"/>
  <c r="D293" i="4"/>
  <c r="E295" i="4" s="1"/>
  <c r="E297" i="4" s="1"/>
  <c r="E380" i="4" s="1"/>
  <c r="D302" i="4"/>
  <c r="E268" i="4"/>
  <c r="E35" i="4"/>
  <c r="E36" i="4" s="1"/>
  <c r="E37" i="4" s="1"/>
  <c r="G38" i="4" s="1"/>
  <c r="C35" i="6"/>
  <c r="E35" i="6" s="1"/>
  <c r="E36" i="6" s="1"/>
  <c r="E37" i="6" s="1"/>
  <c r="C41" i="4"/>
  <c r="E41" i="4" l="1"/>
  <c r="E42" i="4" s="1"/>
  <c r="E43" i="4" s="1"/>
  <c r="C55" i="4"/>
  <c r="D318" i="4"/>
  <c r="E320" i="4" s="1"/>
  <c r="E305" i="4"/>
  <c r="D308" i="4"/>
  <c r="E308" i="4" s="1"/>
  <c r="E310" i="4" s="1"/>
  <c r="E56" i="4" l="1"/>
  <c r="E57" i="4" s="1"/>
  <c r="C65" i="4"/>
  <c r="E67" i="4" s="1"/>
  <c r="E68" i="4" s="1"/>
</calcChain>
</file>

<file path=xl/sharedStrings.xml><?xml version="1.0" encoding="utf-8"?>
<sst xmlns="http://schemas.openxmlformats.org/spreadsheetml/2006/main" count="5032" uniqueCount="1972">
  <si>
    <t xml:space="preserve">Site Clearance </t>
  </si>
  <si>
    <t>Topsoil excavation</t>
  </si>
  <si>
    <t>Pit Excavation</t>
  </si>
  <si>
    <t>Trench Excavation</t>
  </si>
  <si>
    <t>Blinding in pit</t>
  </si>
  <si>
    <t>mass conc in trs</t>
  </si>
  <si>
    <t>Reinf in pit</t>
  </si>
  <si>
    <t>Reinf in col</t>
  </si>
  <si>
    <t>Formwork to sides of col</t>
  </si>
  <si>
    <t>Blockwork</t>
  </si>
  <si>
    <t>HCF</t>
  </si>
  <si>
    <t>Formwork to sides of Bed</t>
  </si>
  <si>
    <t>Conc in floor bed</t>
  </si>
  <si>
    <t>coln part</t>
  </si>
  <si>
    <t xml:space="preserve">coln base </t>
  </si>
  <si>
    <t>blinding</t>
  </si>
  <si>
    <t>Pit 1 depth wrkup</t>
  </si>
  <si>
    <t>Pit 2 depth workup</t>
  </si>
  <si>
    <t>(Pit 1</t>
  </si>
  <si>
    <t>(Pit 2</t>
  </si>
  <si>
    <t>Trs wrkup</t>
  </si>
  <si>
    <t>A-A</t>
  </si>
  <si>
    <t>less</t>
  </si>
  <si>
    <t>less pit width</t>
  </si>
  <si>
    <t>length</t>
  </si>
  <si>
    <t>B-B</t>
  </si>
  <si>
    <t>Total trs len</t>
  </si>
  <si>
    <t>trs depth</t>
  </si>
  <si>
    <t>len</t>
  </si>
  <si>
    <t>brdth</t>
  </si>
  <si>
    <t>dpth</t>
  </si>
  <si>
    <t>No.</t>
  </si>
  <si>
    <t>Len</t>
  </si>
  <si>
    <t>less cover</t>
  </si>
  <si>
    <t>add bends</t>
  </si>
  <si>
    <t>ht of col</t>
  </si>
  <si>
    <t>ht of reinf col</t>
  </si>
  <si>
    <t>bend</t>
  </si>
  <si>
    <t xml:space="preserve">col </t>
  </si>
  <si>
    <t>overlap</t>
  </si>
  <si>
    <t>bed</t>
  </si>
  <si>
    <t>Conc in col</t>
  </si>
  <si>
    <t>X</t>
  </si>
  <si>
    <t>m3</t>
  </si>
  <si>
    <t>m</t>
  </si>
  <si>
    <t>Item</t>
  </si>
  <si>
    <t>Qty</t>
  </si>
  <si>
    <t>Unit</t>
  </si>
  <si>
    <t>Rate</t>
  </si>
  <si>
    <t>A</t>
  </si>
  <si>
    <t>B</t>
  </si>
  <si>
    <t>Nr</t>
  </si>
  <si>
    <t>C</t>
  </si>
  <si>
    <t>D</t>
  </si>
  <si>
    <t>E</t>
  </si>
  <si>
    <t>F</t>
  </si>
  <si>
    <t>G</t>
  </si>
  <si>
    <t>H</t>
  </si>
  <si>
    <t>J</t>
  </si>
  <si>
    <t>K</t>
  </si>
  <si>
    <t>L</t>
  </si>
  <si>
    <t>M</t>
  </si>
  <si>
    <t>N</t>
  </si>
  <si>
    <t>P</t>
  </si>
  <si>
    <t>Carried to Summary</t>
  </si>
  <si>
    <t>SUMMARY</t>
  </si>
  <si>
    <t>Ddt fillg</t>
  </si>
  <si>
    <t>kg</t>
  </si>
  <si>
    <t>less COLUMN</t>
  </si>
  <si>
    <t>Backfilling</t>
  </si>
  <si>
    <t>R.F.S</t>
  </si>
  <si>
    <t>SUBSTUCTURE</t>
  </si>
  <si>
    <t>SUPERSTRUCTURE</t>
  </si>
  <si>
    <t>Concrete Beam</t>
  </si>
  <si>
    <t>Window / Door frames</t>
  </si>
  <si>
    <t>Louvre Carriers</t>
  </si>
  <si>
    <t>Louvre Blades</t>
  </si>
  <si>
    <t>Roof Timber memebers</t>
  </si>
  <si>
    <t>Roofing sheet</t>
  </si>
  <si>
    <t>Plaster</t>
  </si>
  <si>
    <t>Floor finish</t>
  </si>
  <si>
    <t>Painting</t>
  </si>
  <si>
    <t>links - divide by centers</t>
  </si>
  <si>
    <t>length of links</t>
  </si>
  <si>
    <t>red means constant</t>
  </si>
  <si>
    <t>four sides</t>
  </si>
  <si>
    <t>10mm diameter rod</t>
  </si>
  <si>
    <t>Size of col</t>
  </si>
  <si>
    <t>Concrete in Column</t>
  </si>
  <si>
    <t>Ddt Opening</t>
  </si>
  <si>
    <t>w1</t>
  </si>
  <si>
    <t>w2</t>
  </si>
  <si>
    <t>w3</t>
  </si>
  <si>
    <t>w4</t>
  </si>
  <si>
    <t>D2</t>
  </si>
  <si>
    <t>Kg</t>
  </si>
  <si>
    <t>m2</t>
  </si>
  <si>
    <t>VERT</t>
  </si>
  <si>
    <t>HOR</t>
  </si>
  <si>
    <t>No. of Vert</t>
  </si>
  <si>
    <t>Window frame</t>
  </si>
  <si>
    <t>Door frame</t>
  </si>
  <si>
    <t>20 x 75mm Skirting, once splayed</t>
  </si>
  <si>
    <t>38X38mm Moulded cornix</t>
  </si>
  <si>
    <t>10 x 50mm Batten in Redwood</t>
  </si>
  <si>
    <t>20 x 20mm Glazing beads</t>
  </si>
  <si>
    <t>CEILING FINISHES</t>
  </si>
  <si>
    <t>links</t>
  </si>
  <si>
    <t>Mesh</t>
  </si>
  <si>
    <t>D-D</t>
  </si>
  <si>
    <t>E-E</t>
  </si>
  <si>
    <t>F-F</t>
  </si>
  <si>
    <t>G-G</t>
  </si>
  <si>
    <t>H-H</t>
  </si>
  <si>
    <t>8-8</t>
  </si>
  <si>
    <t>conc in col base</t>
  </si>
  <si>
    <t>base</t>
  </si>
  <si>
    <t>circular</t>
  </si>
  <si>
    <t>LEMGTH OF BLOCKWORK</t>
  </si>
  <si>
    <t>Less Blockwrk thkness</t>
  </si>
  <si>
    <t>ctrs</t>
  </si>
  <si>
    <t>C1</t>
  </si>
  <si>
    <t>round</t>
  </si>
  <si>
    <t>add overlap</t>
  </si>
  <si>
    <t>Diameter</t>
  </si>
  <si>
    <t>Ht of Col C1</t>
  </si>
  <si>
    <t>Ht of Col C2</t>
  </si>
  <si>
    <t>C1 rod length</t>
  </si>
  <si>
    <t>C2 rod length</t>
  </si>
  <si>
    <t>terrace</t>
  </si>
  <si>
    <t>AV HT</t>
  </si>
  <si>
    <t>HLW</t>
  </si>
  <si>
    <t>D 1</t>
  </si>
  <si>
    <t>D3</t>
  </si>
  <si>
    <t>hwl</t>
  </si>
  <si>
    <t>Formwork to sides and soffit of beam</t>
  </si>
  <si>
    <t>sied</t>
  </si>
  <si>
    <t>soffit</t>
  </si>
  <si>
    <t>Gable</t>
  </si>
  <si>
    <t>Floor tile</t>
  </si>
  <si>
    <t>O</t>
  </si>
  <si>
    <t>SOH</t>
  </si>
  <si>
    <t>CAH</t>
  </si>
  <si>
    <t>TOA</t>
  </si>
  <si>
    <t>sin 30 =</t>
  </si>
  <si>
    <t>H=</t>
  </si>
  <si>
    <r>
      <t xml:space="preserve">15 x 40mm Planted </t>
    </r>
    <r>
      <rPr>
        <b/>
        <sz val="10"/>
        <color theme="1"/>
        <rFont val="Times New Roman"/>
        <family val="1"/>
      </rPr>
      <t>door stop</t>
    </r>
    <r>
      <rPr>
        <sz val="10"/>
        <color theme="1"/>
        <rFont val="Times New Roman"/>
        <family val="1"/>
      </rPr>
      <t xml:space="preserve"> in Redwood</t>
    </r>
  </si>
  <si>
    <t>General Surfaces</t>
  </si>
  <si>
    <t>No. of links</t>
  </si>
  <si>
    <t>length of link</t>
  </si>
  <si>
    <t>Reinf. In beam</t>
  </si>
  <si>
    <t>Plaster and Paint</t>
  </si>
  <si>
    <t>Wall tiles</t>
  </si>
  <si>
    <t xml:space="preserve">Item </t>
  </si>
  <si>
    <t>C-C</t>
  </si>
  <si>
    <t>J-J</t>
  </si>
  <si>
    <t>K-K</t>
  </si>
  <si>
    <t>L-L</t>
  </si>
  <si>
    <t>BEDROOM</t>
  </si>
  <si>
    <t>G.R.</t>
  </si>
  <si>
    <t>G.R. CLOSET</t>
  </si>
  <si>
    <t>BEDRM 2</t>
  </si>
  <si>
    <t>BEDRM 3</t>
  </si>
  <si>
    <t>LIVGRM</t>
  </si>
  <si>
    <t>STUDY</t>
  </si>
  <si>
    <t>COR</t>
  </si>
  <si>
    <t>600 X 600</t>
  </si>
  <si>
    <t>DIN</t>
  </si>
  <si>
    <t>BATHRM</t>
  </si>
  <si>
    <t>PANTRY</t>
  </si>
  <si>
    <t>KITCHEN</t>
  </si>
  <si>
    <t>STORE</t>
  </si>
  <si>
    <t>TERRACE</t>
  </si>
  <si>
    <t>PORCH</t>
  </si>
  <si>
    <t>I</t>
  </si>
  <si>
    <t>MBR. CLOSET</t>
  </si>
  <si>
    <t>MBR 1</t>
  </si>
  <si>
    <t>MBR 2</t>
  </si>
  <si>
    <t>BEDRM</t>
  </si>
  <si>
    <t>CLOSET</t>
  </si>
  <si>
    <t>ddt dr opgn</t>
  </si>
  <si>
    <t>600 X 600 PORCELAIN SP</t>
  </si>
  <si>
    <t>DR OPENING</t>
  </si>
  <si>
    <t>PLASTER BOARD</t>
  </si>
  <si>
    <t xml:space="preserve">T&amp;G PLASTIC </t>
  </si>
  <si>
    <t>LIVING RM</t>
  </si>
  <si>
    <t>POP</t>
  </si>
  <si>
    <t>PPLASTER BOARD</t>
  </si>
  <si>
    <t>PLASTIC T&amp;G</t>
  </si>
  <si>
    <t xml:space="preserve">Description </t>
  </si>
  <si>
    <t>Amount</t>
  </si>
  <si>
    <t>D20: EXCAVATING AND FILLING</t>
  </si>
  <si>
    <t xml:space="preserve">Site preparation </t>
  </si>
  <si>
    <t>Clearing site vegetation</t>
  </si>
  <si>
    <t xml:space="preserve">      bushes, shrub, trees ≤ 600mm girth</t>
  </si>
  <si>
    <t>Excavating</t>
  </si>
  <si>
    <t>Topsoil preservation</t>
  </si>
  <si>
    <t xml:space="preserve">      Average depth 150mm</t>
  </si>
  <si>
    <t>Breaking out existing hard materials</t>
  </si>
  <si>
    <t>Excavated material</t>
  </si>
  <si>
    <t xml:space="preserve">     Off site </t>
  </si>
  <si>
    <t>Filling to excavation</t>
  </si>
  <si>
    <t>Carried to Collection</t>
  </si>
  <si>
    <t>Blinding layer</t>
  </si>
  <si>
    <t xml:space="preserve">     poured on earth</t>
  </si>
  <si>
    <t>Foundations</t>
  </si>
  <si>
    <t>Ground beams</t>
  </si>
  <si>
    <t xml:space="preserve">     Reinforced</t>
  </si>
  <si>
    <t>Isolated foundations</t>
  </si>
  <si>
    <t>Columns</t>
  </si>
  <si>
    <t xml:space="preserve">      Isolated; reinforced</t>
  </si>
  <si>
    <t>E20:  FORMWORK FOR IN SITU CONCRETE</t>
  </si>
  <si>
    <t xml:space="preserve">      plain vertical, height ≤ 150mm</t>
  </si>
  <si>
    <t xml:space="preserve">E30:  REINFORCEMENT FOR IN SITU </t>
  </si>
  <si>
    <t xml:space="preserve">        CONCRETE</t>
  </si>
  <si>
    <t>t</t>
  </si>
  <si>
    <t>F:  MASONRY</t>
  </si>
  <si>
    <t>F10:  BRICK/ BLOCK WALLING</t>
  </si>
  <si>
    <t>M: SURFACE FINISHES</t>
  </si>
  <si>
    <t xml:space="preserve">M20: PLASTERED/ RENDERED/ </t>
  </si>
  <si>
    <t xml:space="preserve">           ROUGHCAST COATINGS</t>
  </si>
  <si>
    <t>Walls</t>
  </si>
  <si>
    <t xml:space="preserve">               SUB-STRUCTURE</t>
  </si>
  <si>
    <t>Carried  to Summary</t>
  </si>
  <si>
    <t>Beams, reinforced</t>
  </si>
  <si>
    <t>Columns reinforced</t>
  </si>
  <si>
    <t>Staircases reinforced</t>
  </si>
  <si>
    <t xml:space="preserve">      plain vertical, height ≤ 250mm</t>
  </si>
  <si>
    <t>Soffits of slabs</t>
  </si>
  <si>
    <t xml:space="preserve">      slab thickness 200mm, horizontal, height to </t>
  </si>
  <si>
    <t xml:space="preserve">      soffit 1.50 - 3.00m</t>
  </si>
  <si>
    <t xml:space="preserve">      attached, rectangular </t>
  </si>
  <si>
    <t xml:space="preserve">      cross-section, height to soffit 1.50 - 3.00m</t>
  </si>
  <si>
    <t xml:space="preserve">Columns </t>
  </si>
  <si>
    <t xml:space="preserve">     regular shaped, </t>
  </si>
  <si>
    <t xml:space="preserve">               IN SITU CONCRETE</t>
  </si>
  <si>
    <t xml:space="preserve">               MASONRY</t>
  </si>
  <si>
    <t xml:space="preserve">K: LININGS/ SHEATHING/ DRY </t>
  </si>
  <si>
    <t xml:space="preserve">      PARTITIONING</t>
  </si>
  <si>
    <t>item</t>
  </si>
  <si>
    <t>LININGS/SHEATHING/DRY PARTITIONING</t>
  </si>
  <si>
    <t>L: WINDOWS/ DOORS/ STAIRS</t>
  </si>
  <si>
    <t>L20: DOORS/SHUTTERS/HATCHES</t>
  </si>
  <si>
    <t>DOORS</t>
  </si>
  <si>
    <t>L30  STAIRS/ WALKWAYS/ BALUSTRADES</t>
  </si>
  <si>
    <t>WINDOWS/DOORS/STAIRS</t>
  </si>
  <si>
    <t>M10: CEMENT: SAND/ CONCRETE SCREEDS/</t>
  </si>
  <si>
    <t xml:space="preserve">         TOPPINGS</t>
  </si>
  <si>
    <t>Floors</t>
  </si>
  <si>
    <t>Isolated Columns</t>
  </si>
  <si>
    <t xml:space="preserve">      width &gt; 300mm, 12mm thick</t>
  </si>
  <si>
    <t xml:space="preserve">      plain, width &gt; 300mm</t>
  </si>
  <si>
    <t>M60:  PAINTING/ CLEAR FINISHING</t>
  </si>
  <si>
    <t xml:space="preserve">General surfaces rendered concrete and </t>
  </si>
  <si>
    <t>block walls</t>
  </si>
  <si>
    <t xml:space="preserve">      girth &gt; 300mm</t>
  </si>
  <si>
    <t xml:space="preserve">      width &gt; 300mm</t>
  </si>
  <si>
    <t>SURFACE FINISHES</t>
  </si>
  <si>
    <t>IN SITU/  LARGE PRECAST CONCRETE</t>
  </si>
  <si>
    <t>MASONRY</t>
  </si>
  <si>
    <t>CARRIED TO GENERAL SUMMARY</t>
  </si>
  <si>
    <t>H: CLADDING/ COVERING</t>
  </si>
  <si>
    <t>BILL No. 1: PRELIMINARIES AND GENERAL ITEMS</t>
  </si>
  <si>
    <t>SUB-TOTAL</t>
  </si>
  <si>
    <t>Add:</t>
  </si>
  <si>
    <t>Floor</t>
  </si>
  <si>
    <t xml:space="preserve">1-1. </t>
  </si>
  <si>
    <t xml:space="preserve">2-2 </t>
  </si>
  <si>
    <t>i</t>
  </si>
  <si>
    <t>3-3</t>
  </si>
  <si>
    <t>4-4</t>
  </si>
  <si>
    <t>5-5</t>
  </si>
  <si>
    <t xml:space="preserve">6-6 </t>
  </si>
  <si>
    <t xml:space="preserve">7-7 </t>
  </si>
  <si>
    <t>9-9</t>
  </si>
  <si>
    <t>10-10</t>
  </si>
  <si>
    <t>11-11</t>
  </si>
  <si>
    <t>16mm D. Bar</t>
  </si>
  <si>
    <t>16mm  D</t>
  </si>
  <si>
    <t>LINKS</t>
  </si>
  <si>
    <t>col length</t>
  </si>
  <si>
    <t>col width</t>
  </si>
  <si>
    <t>CIRCULAR COL</t>
  </si>
  <si>
    <t>col diameter</t>
  </si>
  <si>
    <t>tread</t>
  </si>
  <si>
    <t>riser</t>
  </si>
  <si>
    <t>16mm diameter rod</t>
  </si>
  <si>
    <t>PAINTING</t>
  </si>
  <si>
    <t>Painting to hardwwod</t>
  </si>
  <si>
    <t>Frames</t>
  </si>
  <si>
    <t>Doors</t>
  </si>
  <si>
    <t>WIMDOW / DOOR STOP</t>
  </si>
  <si>
    <t>WINDOW / DOOR STOP</t>
  </si>
  <si>
    <t>LINTELS</t>
  </si>
  <si>
    <t xml:space="preserve">Beams </t>
  </si>
  <si>
    <t>BILL No. 1: PRELIMINARIES</t>
  </si>
  <si>
    <t>A10:  PROJECT PARTICULARS</t>
  </si>
  <si>
    <t>Name:</t>
  </si>
  <si>
    <t>Location:</t>
  </si>
  <si>
    <t xml:space="preserve">Employer: </t>
  </si>
  <si>
    <t xml:space="preserve">Consultant: </t>
  </si>
  <si>
    <t>A11:  THE SITE/ EXISTING BUILDING</t>
  </si>
  <si>
    <t>Site Boundaries</t>
  </si>
  <si>
    <t xml:space="preserve">     site boudaries are as shown in the project</t>
  </si>
  <si>
    <t xml:space="preserve">     drawings</t>
  </si>
  <si>
    <t>Existing Buildings on or adjacent to the site</t>
  </si>
  <si>
    <t xml:space="preserve">     no existing building on site; existing</t>
  </si>
  <si>
    <t xml:space="preserve">     department buildings adjacent to the site</t>
  </si>
  <si>
    <t>Existing mains/ Services</t>
  </si>
  <si>
    <t xml:space="preserve">     Allow for relocating existing services</t>
  </si>
  <si>
    <t>A13:  DESCRIPTION OF THE WORK</t>
  </si>
  <si>
    <t>Elements of each new building</t>
  </si>
  <si>
    <t xml:space="preserve">     reinforced concrete foundations, columns,</t>
  </si>
  <si>
    <t xml:space="preserve">     beams, floor slabs, cement sand mortar</t>
  </si>
  <si>
    <t xml:space="preserve">     rendered sandcrete block walls, timber roof,</t>
  </si>
  <si>
    <t>Dimensions and shape relating to</t>
  </si>
  <si>
    <t>each building (provided in project drawings)</t>
  </si>
  <si>
    <t xml:space="preserve">     Heights between floors, (or refer to drawings)</t>
  </si>
  <si>
    <t xml:space="preserve">     Total height, (or refer to drawings)</t>
  </si>
  <si>
    <t>A20:  THE CONTRACT/ SUB-CONTRACT</t>
  </si>
  <si>
    <t xml:space="preserve">Form of contract </t>
  </si>
  <si>
    <t>Schedule of clause headings of standard</t>
  </si>
  <si>
    <t>conditions</t>
  </si>
  <si>
    <t xml:space="preserve">     1. Definitions</t>
  </si>
  <si>
    <t xml:space="preserve">     2. Interpretation</t>
  </si>
  <si>
    <t xml:space="preserve">     3. Language and law</t>
  </si>
  <si>
    <t xml:space="preserve">     4. Duties and authority of the Project </t>
  </si>
  <si>
    <t xml:space="preserve">        Manager</t>
  </si>
  <si>
    <t xml:space="preserve">     5. Delegation</t>
  </si>
  <si>
    <t xml:space="preserve">     6. Communications</t>
  </si>
  <si>
    <t xml:space="preserve">     7. Subcontracting</t>
  </si>
  <si>
    <t xml:space="preserve">     8. Other contractors</t>
  </si>
  <si>
    <t xml:space="preserve">     9. Personnel</t>
  </si>
  <si>
    <t>Q</t>
  </si>
  <si>
    <t xml:space="preserve">     10. Employer's and contractor's risks</t>
  </si>
  <si>
    <t>R</t>
  </si>
  <si>
    <t xml:space="preserve">     11. Employer's risks</t>
  </si>
  <si>
    <t>S</t>
  </si>
  <si>
    <t xml:space="preserve">     12. Contractor's risks</t>
  </si>
  <si>
    <t>T</t>
  </si>
  <si>
    <t xml:space="preserve">     13. Insurance</t>
  </si>
  <si>
    <t>U</t>
  </si>
  <si>
    <t xml:space="preserve">     14. Site investigation reports </t>
  </si>
  <si>
    <t>V</t>
  </si>
  <si>
    <t xml:space="preserve">     15. Queries about the contract data</t>
  </si>
  <si>
    <t xml:space="preserve">     16. Contractor to construct the works</t>
  </si>
  <si>
    <t xml:space="preserve">     17. The works to be completed by the</t>
  </si>
  <si>
    <t xml:space="preserve">           intended completion date</t>
  </si>
  <si>
    <t xml:space="preserve">     18. Approval by the Project Manager</t>
  </si>
  <si>
    <t xml:space="preserve">     19. Safety</t>
  </si>
  <si>
    <t xml:space="preserve">     20. Discoveries</t>
  </si>
  <si>
    <t xml:space="preserve">     21. Possession of the site</t>
  </si>
  <si>
    <t xml:space="preserve">     22. Access to the site</t>
  </si>
  <si>
    <t xml:space="preserve">     23. Instructions</t>
  </si>
  <si>
    <t xml:space="preserve">     24. Disputes</t>
  </si>
  <si>
    <t xml:space="preserve">     26. Replacement of Adjudicator</t>
  </si>
  <si>
    <t xml:space="preserve">     27. Programme</t>
  </si>
  <si>
    <t xml:space="preserve">     28. Extension of the Intended Completion Date</t>
  </si>
  <si>
    <t xml:space="preserve">     29. Acceleration</t>
  </si>
  <si>
    <t xml:space="preserve">     30. Delays Ordered by the Project Manager</t>
  </si>
  <si>
    <t xml:space="preserve">     31. Management Meetings</t>
  </si>
  <si>
    <t xml:space="preserve">     32. Early Warning</t>
  </si>
  <si>
    <t xml:space="preserve">     33. Identifying Defects</t>
  </si>
  <si>
    <t xml:space="preserve">     34. Tests</t>
  </si>
  <si>
    <t>W</t>
  </si>
  <si>
    <t xml:space="preserve">     35. Correction of Defects</t>
  </si>
  <si>
    <t xml:space="preserve">     36. Uncorrected Defects</t>
  </si>
  <si>
    <t>Y</t>
  </si>
  <si>
    <t xml:space="preserve">     37. Bills of Quantities</t>
  </si>
  <si>
    <t>Z</t>
  </si>
  <si>
    <t xml:space="preserve">     38. Changes in the Quantities</t>
  </si>
  <si>
    <t>AA</t>
  </si>
  <si>
    <t xml:space="preserve">     39. Variations</t>
  </si>
  <si>
    <t>AB</t>
  </si>
  <si>
    <t xml:space="preserve">     40. Payments for variations</t>
  </si>
  <si>
    <t>AC</t>
  </si>
  <si>
    <t xml:space="preserve">     41. Cash Flow Forecasts</t>
  </si>
  <si>
    <t>AD</t>
  </si>
  <si>
    <t xml:space="preserve">     42.Payment Certificates</t>
  </si>
  <si>
    <t>AE</t>
  </si>
  <si>
    <t xml:space="preserve">     43. Payments</t>
  </si>
  <si>
    <t>AF</t>
  </si>
  <si>
    <t xml:space="preserve">     44. Compensation Events</t>
  </si>
  <si>
    <t>AG</t>
  </si>
  <si>
    <t xml:space="preserve">     45. Tax</t>
  </si>
  <si>
    <t>AH</t>
  </si>
  <si>
    <t xml:space="preserve">     46. Currencies</t>
  </si>
  <si>
    <t>AJ</t>
  </si>
  <si>
    <t xml:space="preserve">     47. Price Adjustment</t>
  </si>
  <si>
    <t>AK</t>
  </si>
  <si>
    <t xml:space="preserve">     48. Retention</t>
  </si>
  <si>
    <t>AL</t>
  </si>
  <si>
    <t xml:space="preserve">     49. Liquidated Damages</t>
  </si>
  <si>
    <t>AM</t>
  </si>
  <si>
    <t xml:space="preserve">     50. Advance Payment</t>
  </si>
  <si>
    <t>AN</t>
  </si>
  <si>
    <t xml:space="preserve">     51. Securities</t>
  </si>
  <si>
    <t xml:space="preserve">     52.Dayworks</t>
  </si>
  <si>
    <t xml:space="preserve">     53. Cost of Repairs</t>
  </si>
  <si>
    <t xml:space="preserve">     54. Completion</t>
  </si>
  <si>
    <t xml:space="preserve">     55. Taking Over</t>
  </si>
  <si>
    <t xml:space="preserve">     56. Final Account</t>
  </si>
  <si>
    <t xml:space="preserve">     57. Operating and Maintenance Manuals</t>
  </si>
  <si>
    <t xml:space="preserve">     58. Termination</t>
  </si>
  <si>
    <t xml:space="preserve">     59. Payment upon Termination</t>
  </si>
  <si>
    <t xml:space="preserve">    60. Property</t>
  </si>
  <si>
    <t xml:space="preserve">    61. Release from Performance</t>
  </si>
  <si>
    <t>Special condition or amendments to standard</t>
  </si>
  <si>
    <t>Appendix insertions</t>
  </si>
  <si>
    <t>Performance guarantee bonds/ collatteral</t>
  </si>
  <si>
    <t>warrantees</t>
  </si>
  <si>
    <t>A30:  EMPLOYER'S REQUIREMENTS: TENDERING</t>
  </si>
  <si>
    <t xml:space="preserve">        SUB-LETTING/ SUPPLY</t>
  </si>
  <si>
    <t>Employer's requirement or limitations</t>
  </si>
  <si>
    <t xml:space="preserve">     fixed charge</t>
  </si>
  <si>
    <t xml:space="preserve">     time related charge</t>
  </si>
  <si>
    <t>A31:  EMPLOYER'S REQUIREMENTS: PROVISION</t>
  </si>
  <si>
    <t xml:space="preserve">           CONTENT AND USE OF DOCUMENTS</t>
  </si>
  <si>
    <t xml:space="preserve">A32:  EMPLOYER'S REQUIREMENTS: </t>
  </si>
  <si>
    <t xml:space="preserve">           MANAGEMENT OF THE WORKS</t>
  </si>
  <si>
    <t xml:space="preserve">A33:  EMPLOYER'S REQUIREMENTS: </t>
  </si>
  <si>
    <t xml:space="preserve">           QUALITY STANDARDS/ CONTROL</t>
  </si>
  <si>
    <t xml:space="preserve">A34:  EMPLOYER'S REQUIREMENT: </t>
  </si>
  <si>
    <t xml:space="preserve">           SECURITY/ SAFETY/ PROTECTION</t>
  </si>
  <si>
    <t xml:space="preserve">Employer's requirements or limitations </t>
  </si>
  <si>
    <t>Noise and pollution control</t>
  </si>
  <si>
    <t>Maintain adjoining buildings</t>
  </si>
  <si>
    <t>Maintain public and private roads</t>
  </si>
  <si>
    <t>Maintain live services</t>
  </si>
  <si>
    <t xml:space="preserve">     Fixed charge</t>
  </si>
  <si>
    <t xml:space="preserve">     Time related charge</t>
  </si>
  <si>
    <t>Security</t>
  </si>
  <si>
    <t>Protection of work in all sections</t>
  </si>
  <si>
    <t xml:space="preserve">A36:  EMPLOYER'S REQUIREMENT: </t>
  </si>
  <si>
    <t xml:space="preserve">           FACILITIES/ TEMPORARY WORKS/ SERVICES</t>
  </si>
  <si>
    <t>Employer's requirements or limitations</t>
  </si>
  <si>
    <t>Offices</t>
  </si>
  <si>
    <t>Sanitary accommodation</t>
  </si>
  <si>
    <t>Temporary fences, hoardings, screens and roofs</t>
  </si>
  <si>
    <t>Name boards</t>
  </si>
  <si>
    <t>Technical and surveying equipment</t>
  </si>
  <si>
    <t>Temperature and humidity</t>
  </si>
  <si>
    <t>Telephone/Facsimile installation and rental/</t>
  </si>
  <si>
    <t>maintenance</t>
  </si>
  <si>
    <t>Others: Photographs</t>
  </si>
  <si>
    <t>Telephone/Facsimile call charges</t>
  </si>
  <si>
    <t>sum</t>
  </si>
  <si>
    <t xml:space="preserve">A37:  EMPLOYER'S REQUIREMENTS: </t>
  </si>
  <si>
    <t xml:space="preserve">           OPERATION/ MAINTENANCE OF THE </t>
  </si>
  <si>
    <t xml:space="preserve">           FINISHED BUILDING</t>
  </si>
  <si>
    <t xml:space="preserve">A40:  CONTRACTOR'S GENERAL COST ITEMS: </t>
  </si>
  <si>
    <t xml:space="preserve">           MANAGEMENT AND STAFF </t>
  </si>
  <si>
    <t>Management and staff</t>
  </si>
  <si>
    <t xml:space="preserve">A41:  CONTRACTOR'S GENERAL COST ITEMS: </t>
  </si>
  <si>
    <t xml:space="preserve">           SITE ACCOMMODATION</t>
  </si>
  <si>
    <t>Site accommodation</t>
  </si>
  <si>
    <t xml:space="preserve">A42:  CONTRACTOR'S GENERAL COST ITEMS: </t>
  </si>
  <si>
    <t xml:space="preserve">           SERVICES AND FACILITIES</t>
  </si>
  <si>
    <t>Services and facilities</t>
  </si>
  <si>
    <t>Power</t>
  </si>
  <si>
    <t>Lighting</t>
  </si>
  <si>
    <t>Fuels</t>
  </si>
  <si>
    <t>Water</t>
  </si>
  <si>
    <t>Telephone and administration</t>
  </si>
  <si>
    <t>Safety, health and welfare</t>
  </si>
  <si>
    <t>Storage of materials</t>
  </si>
  <si>
    <t>Rubbish disposal</t>
  </si>
  <si>
    <t>Cleaning</t>
  </si>
  <si>
    <t>Drying out</t>
  </si>
  <si>
    <t>Protection of work I all sections</t>
  </si>
  <si>
    <t>Small plant and tools</t>
  </si>
  <si>
    <t>Others</t>
  </si>
  <si>
    <t>General attendance on nominated sub-contractor</t>
  </si>
  <si>
    <t>General attendance of nominated sub-contractors</t>
  </si>
  <si>
    <t>in respect of the requirements</t>
  </si>
  <si>
    <t xml:space="preserve">A43:  CONTRACTOR'S GENERAL COST ITEMS: </t>
  </si>
  <si>
    <t xml:space="preserve">           MECHANICAL PLANT</t>
  </si>
  <si>
    <t>Hoists</t>
  </si>
  <si>
    <t>Personnel transport</t>
  </si>
  <si>
    <t>Transport</t>
  </si>
  <si>
    <t>Earthmoving plant</t>
  </si>
  <si>
    <t>Concrete plant</t>
  </si>
  <si>
    <t>Paving and surfacing plant</t>
  </si>
  <si>
    <t xml:space="preserve">A44:  CONTRACTOR'S GENERAL COST ITEMS: </t>
  </si>
  <si>
    <t xml:space="preserve">           TEMPORARY WORKS</t>
  </si>
  <si>
    <t>Temporary roads</t>
  </si>
  <si>
    <t>Temporary walkways</t>
  </si>
  <si>
    <t>Access scaffolding</t>
  </si>
  <si>
    <t>Support scaffolding and propping</t>
  </si>
  <si>
    <t>Hoardings, fans, fencing, etc.</t>
  </si>
  <si>
    <t>Hardstanding</t>
  </si>
  <si>
    <t xml:space="preserve">A50:  CONTRACTOR'S GENERAL COST ITEMS: </t>
  </si>
  <si>
    <t xml:space="preserve">         WORK/MATERIALS BY THE EMPLOYER</t>
  </si>
  <si>
    <t xml:space="preserve">Work by others directly employed by the </t>
  </si>
  <si>
    <t xml:space="preserve">Employer, </t>
  </si>
  <si>
    <t>Attendance on others directly employed by the</t>
  </si>
  <si>
    <t>Materials provided by or on behalf of the</t>
  </si>
  <si>
    <t>Employer,</t>
  </si>
  <si>
    <t>A51:  NOMINATED SUB-CONTRACTORS</t>
  </si>
  <si>
    <t>Sub-contrator's work</t>
  </si>
  <si>
    <t xml:space="preserve">     Description stated in accordance with </t>
  </si>
  <si>
    <t xml:space="preserve">     General Rule 10.3</t>
  </si>
  <si>
    <t>Main contractor's profit</t>
  </si>
  <si>
    <t>%</t>
  </si>
  <si>
    <t xml:space="preserve">Special attendance, </t>
  </si>
  <si>
    <t>Scaffolding</t>
  </si>
  <si>
    <t>Access roads</t>
  </si>
  <si>
    <t>Hardstandings</t>
  </si>
  <si>
    <t>Positioning</t>
  </si>
  <si>
    <t>Storage</t>
  </si>
  <si>
    <t>A52:  NOMINATED SUPPLIERS</t>
  </si>
  <si>
    <t xml:space="preserve">Supplier's materials </t>
  </si>
  <si>
    <t>A53:  WORK BY STATUTORY AUTHORITIES/</t>
  </si>
  <si>
    <t xml:space="preserve">         UNDERTAKERS</t>
  </si>
  <si>
    <t>Work by the local authority</t>
  </si>
  <si>
    <t>Work by statutory undertakers</t>
  </si>
  <si>
    <t>A54:  PROVISIONAL WORK</t>
  </si>
  <si>
    <t>Defined</t>
  </si>
  <si>
    <t>Undefined</t>
  </si>
  <si>
    <t>A55:  DAYWORKS</t>
  </si>
  <si>
    <t>Labour</t>
  </si>
  <si>
    <t>Materials</t>
  </si>
  <si>
    <t>Plant</t>
  </si>
  <si>
    <t>PRELIMINARIES COLLECTION</t>
  </si>
  <si>
    <t>Page 1/1</t>
  </si>
  <si>
    <t>Page 1/2</t>
  </si>
  <si>
    <t>Page 1/3</t>
  </si>
  <si>
    <t>Page 1/4</t>
  </si>
  <si>
    <t>Page 1/5</t>
  </si>
  <si>
    <t>Page 1/6</t>
  </si>
  <si>
    <t>Page 1/7</t>
  </si>
  <si>
    <t>Page 1/8</t>
  </si>
  <si>
    <t>Page 1/9</t>
  </si>
  <si>
    <t>Page 1/10</t>
  </si>
  <si>
    <t>Page 1/11</t>
  </si>
  <si>
    <t>Page 1/12</t>
  </si>
  <si>
    <t>Page 1/13</t>
  </si>
  <si>
    <t xml:space="preserve">BILL No 1: PRELIMINARIES </t>
  </si>
  <si>
    <t>CARRIED TO GRAND SUMMARY</t>
  </si>
  <si>
    <t xml:space="preserve">  </t>
  </si>
  <si>
    <t>Screed, cement and sand (1:4) trowelled smooth</t>
  </si>
  <si>
    <t>Mortar, cement and sand (1:3, steel trowelled</t>
  </si>
  <si>
    <t>L10: WINDOWS/ ROOFLIGHTS/ SCREENS/ LOUVRES</t>
  </si>
  <si>
    <t>m²</t>
  </si>
  <si>
    <t>WATERPROOFING</t>
  </si>
  <si>
    <t>aggregate, minimum cement content 240 Kg/m3; vibrated</t>
  </si>
  <si>
    <t>M40:  STONE/ CONCRETE/ QUARRY/ CERAMIC TILING/</t>
  </si>
  <si>
    <t>MOSAIC</t>
  </si>
  <si>
    <t>No</t>
  </si>
  <si>
    <t>J31  LIQUID  APPLIED WATERPROOF ROOF COATINGS</t>
  </si>
  <si>
    <t xml:space="preserve">                        WATERPROOFING</t>
  </si>
  <si>
    <t>Brought Forward</t>
  </si>
  <si>
    <t>Mass in situ concrete: BS 5328, designed  mix C15, 20mm</t>
  </si>
  <si>
    <t>Surface treatment</t>
  </si>
  <si>
    <t>M20: PLASTERED/ RENDERED/ ROUGHCAST COATINGS</t>
  </si>
  <si>
    <t>GENERAL SUMMARY</t>
  </si>
  <si>
    <t xml:space="preserve">     A 3- storey building block generally of</t>
  </si>
  <si>
    <t xml:space="preserve">     tile floor finish, painted walls with louvred windows</t>
  </si>
  <si>
    <t xml:space="preserve">     25. Procedure for Disputes</t>
  </si>
  <si>
    <t>SUBSTRUCTURE ((All Provisional)</t>
  </si>
  <si>
    <t xml:space="preserve">     Maximum depth ≤ 2.00m </t>
  </si>
  <si>
    <t>Windows and window frames,</t>
  </si>
  <si>
    <t>Wrought Walnut hardwood with trim moulding or approved equal in two panels as described</t>
  </si>
  <si>
    <t>Soffits of concrete ceiling</t>
  </si>
  <si>
    <t>Blackcoated Balustrades primed and sprayed with anti-rust to specification</t>
  </si>
  <si>
    <t xml:space="preserve">16mm diameter in column </t>
  </si>
  <si>
    <t>J: WATERPROOFING</t>
  </si>
  <si>
    <t xml:space="preserve">     Extra over, rock excavation (Provisional)</t>
  </si>
  <si>
    <t>Traffic regulations</t>
  </si>
  <si>
    <t xml:space="preserve">Slabs reinforced, thickness ≤ 150mm </t>
  </si>
  <si>
    <r>
      <t xml:space="preserve">E:  </t>
    </r>
    <r>
      <rPr>
        <b/>
        <u val="double"/>
        <sz val="11"/>
        <rFont val="Cambria"/>
        <family val="1"/>
      </rPr>
      <t>IN SITU CONCRETE/ LARGE</t>
    </r>
  </si>
  <si>
    <r>
      <t xml:space="preserve">     </t>
    </r>
    <r>
      <rPr>
        <b/>
        <u val="double"/>
        <sz val="11"/>
        <rFont val="Cambria"/>
        <family val="1"/>
      </rPr>
      <t>PRE-CAST CONCRETE</t>
    </r>
  </si>
  <si>
    <r>
      <t xml:space="preserve">E05: </t>
    </r>
    <r>
      <rPr>
        <b/>
        <u val="double"/>
        <sz val="11"/>
        <rFont val="Cambria"/>
        <family val="1"/>
      </rPr>
      <t>IN SITU CONCRETE CONSTRUCTING</t>
    </r>
    <r>
      <rPr>
        <b/>
        <sz val="11"/>
        <rFont val="Cambria"/>
        <family val="1"/>
      </rPr>
      <t xml:space="preserve"> </t>
    </r>
  </si>
  <si>
    <r>
      <t xml:space="preserve">        </t>
    </r>
    <r>
      <rPr>
        <b/>
        <u val="double"/>
        <sz val="11"/>
        <rFont val="Cambria"/>
        <family val="1"/>
      </rPr>
      <t>GENERALLY</t>
    </r>
  </si>
  <si>
    <r>
      <t>m</t>
    </r>
    <r>
      <rPr>
        <vertAlign val="superscript"/>
        <sz val="11"/>
        <rFont val="Cambria"/>
        <family val="1"/>
      </rPr>
      <t>3</t>
    </r>
  </si>
  <si>
    <r>
      <t>m</t>
    </r>
    <r>
      <rPr>
        <vertAlign val="superscript"/>
        <sz val="11"/>
        <rFont val="Cambria"/>
        <family val="1"/>
      </rPr>
      <t>2</t>
    </r>
  </si>
  <si>
    <r>
      <t xml:space="preserve">      50mm thick, level and to falls only ≤ 15</t>
    </r>
    <r>
      <rPr>
        <vertAlign val="superscript"/>
        <sz val="11"/>
        <rFont val="Cambria"/>
        <family val="1"/>
      </rPr>
      <t>0</t>
    </r>
  </si>
  <si>
    <r>
      <t>D: GROUNDWORK</t>
    </r>
    <r>
      <rPr>
        <b/>
        <u/>
        <sz val="11"/>
        <rFont val="Cambria"/>
        <family val="1"/>
      </rPr>
      <t xml:space="preserve"> </t>
    </r>
  </si>
  <si>
    <r>
      <t xml:space="preserve">       </t>
    </r>
    <r>
      <rPr>
        <b/>
        <u val="double"/>
        <sz val="11"/>
        <rFont val="Cambria"/>
        <family val="1"/>
      </rPr>
      <t>PRE-CAST CONCRETE</t>
    </r>
  </si>
  <si>
    <r>
      <t xml:space="preserve">Employer's insurance responsibility  </t>
    </r>
    <r>
      <rPr>
        <b/>
        <sz val="11"/>
        <rFont val="Cambria"/>
        <family val="1"/>
      </rPr>
      <t>(none)</t>
    </r>
  </si>
  <si>
    <t>E30:  REINFORCEMENT FOR IN SITU CONCRETE</t>
  </si>
  <si>
    <r>
      <t xml:space="preserve">E:  </t>
    </r>
    <r>
      <rPr>
        <b/>
        <u val="double"/>
        <sz val="11"/>
        <rFont val="Cambria"/>
        <family val="1"/>
      </rPr>
      <t>IN SITU CONCRETE/ LARGE</t>
    </r>
    <r>
      <rPr>
        <b/>
        <sz val="11"/>
        <rFont val="Cambria"/>
        <family val="1"/>
      </rPr>
      <t xml:space="preserve"> PRE-CAST CONCRETE</t>
    </r>
  </si>
  <si>
    <t>site, compacted in  300mm layers</t>
  </si>
  <si>
    <t>TOTAL CARRIED TO TENDER FORM</t>
  </si>
  <si>
    <t>Remove trees; girth 600mm - 1.5m (Provisional)</t>
  </si>
  <si>
    <t>Ditto;girth 1.50 - 3.00mm(Provisional)</t>
  </si>
  <si>
    <t>Average thickness &gt; 0.25m; arising from excavations,</t>
  </si>
  <si>
    <t>compacted in 300mm layers</t>
  </si>
  <si>
    <t>Average thickness &gt; 0.25m; approved laterite obtained off</t>
  </si>
  <si>
    <t>J WATERPROOFING</t>
  </si>
  <si>
    <t>J40: FLEXIBLE SHEET TANKING/ DAMP</t>
  </si>
  <si>
    <t>PROOFING</t>
  </si>
  <si>
    <t>Supply and lay approved 300 micron damp proof</t>
  </si>
  <si>
    <t>polythene sheet on hardcore filling to receive concrete</t>
  </si>
  <si>
    <t>Apply dieldrex anti-termite treatment chemical or</t>
  </si>
  <si>
    <t>approved equal to excavated surfaces and foundations as</t>
  </si>
  <si>
    <t>directed</t>
  </si>
  <si>
    <t>Carried Forward</t>
  </si>
  <si>
    <t>Beams</t>
  </si>
  <si>
    <t xml:space="preserve">BILL No. 2: SUBSTRUCTURE </t>
  </si>
  <si>
    <t>BILL NO. 3 - GROUND FLOOR</t>
  </si>
  <si>
    <t>BILL No. 3 - GROUND FLOOR</t>
  </si>
  <si>
    <t>BILL No. 4 - FIRST FLOOR</t>
  </si>
  <si>
    <t>BILL No. 4: FIRST FLOOR</t>
  </si>
  <si>
    <t>Shear Walls, reinforced</t>
  </si>
  <si>
    <t>Non-Structural wall, reinforced</t>
  </si>
  <si>
    <t>Wrought formwork, basic finish to</t>
  </si>
  <si>
    <t>Sides of Shear walls</t>
  </si>
  <si>
    <t>Sides of Non-Structural wall</t>
  </si>
  <si>
    <t>Heavy duty Concrete Screed, cement and sand (1:4) trowelled smooth</t>
  </si>
  <si>
    <t>Armoured Screed, steel fibre</t>
  </si>
  <si>
    <t xml:space="preserve">Non-slip ceramic tiles 300 x 300 x 10mm thick approved colour,two symmetrical joints layout, bedding in an approved adhesive;pointing with approved matching colour tile grout with on cement sand backing </t>
  </si>
  <si>
    <t>Skirting 100mm high</t>
  </si>
  <si>
    <t xml:space="preserve">3mm Lab-grade epoxy resin (chemical-resistant) </t>
  </si>
  <si>
    <t>Anti-Static rubber</t>
  </si>
  <si>
    <t xml:space="preserve">Ceramic tiles 600 x 600 x 10mm thick approved colour,two symmetrical joints layout, bedding in an approved adhesive; pointing with approved matching colour tile grout with on cement sand backing </t>
  </si>
  <si>
    <t>Carpet tile 600 x 600mm</t>
  </si>
  <si>
    <t>Skirting 100mm High</t>
  </si>
  <si>
    <t xml:space="preserve">Ceramic tiles 300 x 600 x 6mm thick approved colour, two symmetrical joints layout, bedding in an approved adhesive;pointing with approved matching colour tile grout with on cement sand backing </t>
  </si>
  <si>
    <t>H10: PATENT GLAZING</t>
  </si>
  <si>
    <t>Internal cladding with flexible sheets of traventine stone</t>
  </si>
  <si>
    <t>look. 4mm thickness and directly stick to the wall</t>
  </si>
  <si>
    <t>CLADDING/COVERING</t>
  </si>
  <si>
    <t>Hardwood framed single-leaf Solid Core panel door  900</t>
  </si>
  <si>
    <t>x2100x50mm (Finished),</t>
  </si>
  <si>
    <t>Hardwood framed double-leaf  panel door  1800</t>
  </si>
  <si>
    <t>x2400x50mm (Finished),</t>
  </si>
  <si>
    <t>Hardwood framed single-leaf Solid Core panel door  750</t>
  </si>
  <si>
    <t>Double glazed frameless door 1200 x 2400mm</t>
  </si>
  <si>
    <t xml:space="preserve">Glass partition door 900 x 2400mm </t>
  </si>
  <si>
    <t>Supply and fixed glazed door as described below:</t>
  </si>
  <si>
    <t>Main entry auto-sliding glass door 3600 x 2700mm</t>
  </si>
  <si>
    <t xml:space="preserve">Glazed door 1200 x 2100mm </t>
  </si>
  <si>
    <t>Glazed door 1200 x 2400mm</t>
  </si>
  <si>
    <t>Vault Door</t>
  </si>
  <si>
    <t>high Security armoured door 1200 x 2100mm</t>
  </si>
  <si>
    <t>Curtain Wall</t>
  </si>
  <si>
    <t>L40: GENERAL GLAZING</t>
  </si>
  <si>
    <t>Curtain wall as specified, overall dimensions 9000mm x</t>
  </si>
  <si>
    <t>8400mm DGU</t>
  </si>
  <si>
    <t>Supply and fix strip window as specified:</t>
  </si>
  <si>
    <t xml:space="preserve">Strip window 1500mm high </t>
  </si>
  <si>
    <t>Walls, External</t>
  </si>
  <si>
    <t>Ditto; internal</t>
  </si>
  <si>
    <t>Mortar, cement and sand (1:4, steel trowelled</t>
  </si>
  <si>
    <t>Walls, external</t>
  </si>
  <si>
    <t xml:space="preserve">      width &gt; 300mm, 10mm thick</t>
  </si>
  <si>
    <t xml:space="preserve">     width &gt; 300mm</t>
  </si>
  <si>
    <t>APP Membrane 2 layers</t>
  </si>
  <si>
    <t>Roof</t>
  </si>
  <si>
    <t>APP menbrane 2 layers</t>
  </si>
  <si>
    <t>APP Membrane, 2 layers on roof</t>
  </si>
  <si>
    <t>treated wall:</t>
  </si>
  <si>
    <t>Prepare and Apply two coats of epoxy paint as described to</t>
  </si>
  <si>
    <t>Prepare and Apply one coat primer and two coats of emulsion</t>
  </si>
  <si>
    <t>paint as described to treated wall:</t>
  </si>
  <si>
    <t>Ditto; false ceiling boards</t>
  </si>
  <si>
    <t>PROPOSED BILL OF QUANTITIES FOR THE CONSTRUCTION OF ASSAY CENTRE FOR GOLDBOD</t>
  </si>
  <si>
    <t>Ditto; 230mm thick</t>
  </si>
  <si>
    <t>Trenches, Wall. Plinth beam, steps, tank, basement,</t>
  </si>
  <si>
    <t xml:space="preserve">swimming pool </t>
  </si>
  <si>
    <t xml:space="preserve">Ditto; Maximum depth ≤ 4.00m </t>
  </si>
  <si>
    <t xml:space="preserve">Ditto; Maximum depth ≤ 6.00m </t>
  </si>
  <si>
    <t xml:space="preserve">Providing, laying, and compacting a layer of Rubble Soiling </t>
  </si>
  <si>
    <t>(75mm to 250mm sizes) to create a stable foundation base.</t>
  </si>
  <si>
    <t>below grade slab level with proper compaction and</t>
  </si>
  <si>
    <t>watering.</t>
  </si>
  <si>
    <t>Provide and applying cementitius crystalyn waterproofing</t>
  </si>
  <si>
    <t>treatment by brush/spray aoolication in 2 coats on RCC</t>
  </si>
  <si>
    <t>slabs, walls, water tanks, lift pit, Etc. as per manufecturer's</t>
  </si>
  <si>
    <t xml:space="preserve">specification. </t>
  </si>
  <si>
    <t>treatment by brush/spray application in 2 coats on RCC</t>
  </si>
  <si>
    <t>Terrace MS roof waterproofing : Provide and laying APP</t>
  </si>
  <si>
    <t>modified polymeric bituminious membrane 3mm thick,</t>
  </si>
  <si>
    <t>reinforced with non woven polyster mat, with mineral</t>
  </si>
  <si>
    <t>finish on top surface membrane to be torch applied with</t>
  </si>
  <si>
    <t xml:space="preserve">100 mm side laps and 150 mm end laps, fully bonded to </t>
  </si>
  <si>
    <t>substrate</t>
  </si>
  <si>
    <t>RCC Slabs, walls, water tanks, lift pit</t>
  </si>
  <si>
    <t>External dry wall cladding with Travertine Stone, using dry</t>
  </si>
  <si>
    <t>cladding work with 22mm thick stone</t>
  </si>
  <si>
    <t>SHEET 02 — HVAC, VENTILATION &amp; FUME EXTRACTION — QUANTITIES &amp; RATES</t>
  </si>
  <si>
    <t>ITEM</t>
  </si>
  <si>
    <t>DESCRIPTION / SPECIFICATION</t>
  </si>
  <si>
    <t>DIMENSION / DRAWING REF</t>
  </si>
  <si>
    <t>L(m)</t>
  </si>
  <si>
    <t>W(m)</t>
  </si>
  <si>
    <t>H(m)</t>
  </si>
  <si>
    <t>QUANTITY</t>
  </si>
  <si>
    <t>UNIT</t>
  </si>
  <si>
    <t>SECTION 1 — GROUND FLOOR: VRV SYSTEM  [⭐ ALL VRV — NO CHILLER, NO CHILLED WATER PIPING]</t>
  </si>
  <si>
    <t>VRV Outdoor Condensing Units — air-cooled, heat-recovery type (total GF installed 64TR)</t>
  </si>
  <si>
    <t>GF design 55.8TR × 1.15 safety factor</t>
  </si>
  <si>
    <t>VRV Ducted Indoor Units — labs, electrical room, storage, chemical store (concealed ceiling type)</t>
  </si>
  <si>
    <t>Duct-concealed units for lab/store zones requiring ducted supply</t>
  </si>
  <si>
    <t>VRV 4-Way Ceiling Cassette Units — office, reception, corridor, lobby zones</t>
  </si>
  <si>
    <t>Cassette units for open/public GF zones</t>
  </si>
  <si>
    <t>VRV High-Wall Split Units — Fire Assay labs (chemical-resistant coated coil, corrosion protected)</t>
  </si>
  <si>
    <t>3 Fire Assay rooms × 2 units each — corrosion-resistant coil coating</t>
  </si>
  <si>
    <t>VRV Branch Selector Box / Refrigerant Distribution Box — GF zones</t>
  </si>
  <si>
    <t>Refrigerant branch distribution — 6 zones GF</t>
  </si>
  <si>
    <t>Outdoor condensing unit plinth + anti-vibration mounts (rooftop/ground)</t>
  </si>
  <si>
    <t>Outdoor unit plinths — GF plant</t>
  </si>
  <si>
    <t>Louvred screen (aluminium powder-coated) around outdoor units — GF plant area</t>
  </si>
  <si>
    <t>Outdoor unit screening — GF</t>
  </si>
  <si>
    <t>Refrigerant piping (liquid + suction) — insulated copper, outdoor to GF indoor units</t>
  </si>
  <si>
    <t>Insulated copper ref pipe — GF runs (longer runs than FF due to lab spread)</t>
  </si>
  <si>
    <t>Condensate drain pipes (PVC 25mm) — each GF indoor unit to drain</t>
  </si>
  <si>
    <t>26 units × 3.6m avg drop</t>
  </si>
  <si>
    <t xml:space="preserve">  SECTION TOTAL — GF VRV SYSTEM</t>
  </si>
  <si>
    <t>SECTION 2 — GROUND FLOOR: TOILET &amp; PANTRY EXTRACT VENTILATION</t>
  </si>
  <si>
    <t>Centrifugal exhaust fans — GF toilets, pantry, WC, changing rooms (10 ACH extract)</t>
  </si>
  <si>
    <t>GF: WC+Pantry+Changing</t>
  </si>
  <si>
    <t>UPVC exhaust air ductwork — toilets to external discharge (150mm dia)</t>
  </si>
  <si>
    <t>Toilet extract duct runs GF</t>
  </si>
  <si>
    <t>Exhaust grille — stainless steel louvred (one per toilet/WC/pantry)</t>
  </si>
  <si>
    <t>GF toilet/pantry exhaust grilles</t>
  </si>
  <si>
    <t>Fresh air intake louvre + insect mesh — GF toilet areas</t>
  </si>
  <si>
    <t>Fresh air replacement — GF</t>
  </si>
  <si>
    <t xml:space="preserve">  SECTION TOTAL — GF EXTRACT VENTILATION</t>
  </si>
  <si>
    <t>SECTION 3 — FUME EXTRACTION + WET SCRUBBER SYSTEM  [Independent of VRV — critical lab safety system]</t>
  </si>
  <si>
    <t>Wet Chemical Scrubber Unit — acid/fume treatment before roof discharge (from drawing: SCRUBBER SPACE, left side)</t>
  </si>
  <si>
    <t>Wet scrubber — PP/GRP construction, recirculating water, efficiency ≥98%</t>
  </si>
  <si>
    <t>Laboratory Fume Cupboards — acid-resistant GRP/PP, ducted, face velocity ≥0.5m/s (Fire Assay + Wet Lab)</t>
  </si>
  <si>
    <t>FA Parting+Wet Lab (3nos) + Cupellation/Fusion (3nos) = 6 total</t>
  </si>
  <si>
    <t>Acid-resistant PP/PVDF roof exhaust fans — Fire Assay zones (20 ACH = 13848CMH)</t>
  </si>
  <si>
    <t>Fire Assay × 2 labs + General Melting + Scrubber discharge — 4 fans</t>
  </si>
  <si>
    <t>Acid-resistant UPVC fume duct (250mm dia) — hood to roof fan (Fire Assay labs)</t>
  </si>
  <si>
    <t>Hood to roof fan runs — FA labs + melting hall</t>
  </si>
  <si>
    <t>Chemical store extract fan (acid-resistant PP) + UPVC duct — Lab Store for Chemicals (15 ACH)</t>
  </si>
  <si>
    <t>Chem store extract — 15 ACH, discharge via scrubber</t>
  </si>
  <si>
    <t>Local Exhaust Ventilation (LEV) capture hoods — above furnaces + process workstations</t>
  </si>
  <si>
    <t>Melting hall + weighing + observation + ICP workstations — 12 capture points</t>
  </si>
  <si>
    <t>Scrubber recirculating pump + water treatment dosing unit + make-up water connection</t>
  </si>
  <si>
    <t>Scrubber accessories — pump, dosing, level control</t>
  </si>
  <si>
    <t>LS</t>
  </si>
  <si>
    <t>Roof exhaust discharge stack — stainless steel, weather cap + bird screen (scrubber discharge)</t>
  </si>
  <si>
    <t>Discharge stack above roof level</t>
  </si>
  <si>
    <t>Fire dampers in fume duct penetrations (acid-resistant coated, UL listed)</t>
  </si>
  <si>
    <t>Duct penetrations through fire-rated slabs/walls</t>
  </si>
  <si>
    <t xml:space="preserve">  SECTION TOTAL — FUME EXTRACTION + SCRUBBER</t>
  </si>
  <si>
    <t>SECTION 4 — GROUND FLOOR: GI DUCTWORK — SUPPLY &amp; RETURN (for VRV Ducted Units)</t>
  </si>
  <si>
    <t>GI sheet supply air ductwork (insulated 25mm PIR) — GF ducted VRV unit distribution</t>
  </si>
  <si>
    <t>GF floor area 736.3m² × 0.22 factor</t>
  </si>
  <si>
    <t>GI sheet return air ductwork (insulated) — GF ducted VRV return</t>
  </si>
  <si>
    <t>GF area × 0.16 factor</t>
  </si>
  <si>
    <t>Flexible duct connections — ducted VRV unit to duct, diffuser last-metre drops (GF)</t>
  </si>
  <si>
    <t>Ducted unit + diffuser flex connections GF</t>
  </si>
  <si>
    <t>Duct insulation PIR 25mm — additional over exposed duct sections</t>
  </si>
  <si>
    <t>Exposed duct extra insulation</t>
  </si>
  <si>
    <t xml:space="preserve">  SECTION TOTAL — GF DUCTWORK</t>
  </si>
  <si>
    <t>SECTION 5 — GROUND FLOOR: AIR DISTRIBUTION</t>
  </si>
  <si>
    <t>Ceiling supply air diffusers 600×600 4-way (powder-coated steel) — GF ducted zones</t>
  </si>
  <si>
    <t>GF active rooms × avg 2.5 diffusers/unit</t>
  </si>
  <si>
    <t>Return air grilles — wall-mounted steel louvred (GF)</t>
  </si>
  <si>
    <t>GF return grilles</t>
  </si>
  <si>
    <t>Motorised fire/smoke dampers UL listed — duct penetrations through fire walls (GF)</t>
  </si>
  <si>
    <t>Fire wall/slab duct penetrations GF</t>
  </si>
  <si>
    <t xml:space="preserve">  SECTION TOTAL — GF AIR DISTRIBUTION</t>
  </si>
  <si>
    <t>SECTION 6 — FIRST FLOOR: VRV CEILING CASSETTE SYSTEM</t>
  </si>
  <si>
    <t>VRV Outdoor Condensing Units — air-cooled, heat-recovery type (31TR installed for FF)</t>
  </si>
  <si>
    <t>FF design 26.6TR × 1.15 = 31TR installed</t>
  </si>
  <si>
    <t>VRV 4-Way Ceiling Cassette Units — all FF office/reception/service zones (17 nos from drawing)</t>
  </si>
  <si>
    <t>Director+Meeting+CEO+Waiting+Workspace+Services+Apprentice+Cabins+Staff — 17 cassettes</t>
  </si>
  <si>
    <t>VRV Branch Controller / Refrigerant Distribution Box — FF main branch</t>
  </si>
  <si>
    <t>Refrigerant distribution — 3 branch controllers FF</t>
  </si>
  <si>
    <t>Outdoor condensing unit plinth + anti-vibration mounts (rooftop)</t>
  </si>
  <si>
    <t>Outdoor unit plinths — rooftop</t>
  </si>
  <si>
    <t>Louvred screen (aluminium powder-coated) around outdoor units — rooftop</t>
  </si>
  <si>
    <t>Outdoor unit screening</t>
  </si>
  <si>
    <t>Refrigerant piping (liquid + suction) — insulated copper (outdoor to FF cassettes)</t>
  </si>
  <si>
    <t>Insulated copper ref pipe — FF cassette runs</t>
  </si>
  <si>
    <t>Condensate drain pipes (PVC 25mm) — each cassette to drain</t>
  </si>
  <si>
    <t>17 units × 3.3m avg drop</t>
  </si>
  <si>
    <t xml:space="preserve">  SECTION TOTAL — FF VRV CASSETTE SYSTEM</t>
  </si>
  <si>
    <t>SECTION 7 — FIRST FLOOR: TOILET, WC &amp; PANTRY EXTRACT VENTILATION</t>
  </si>
  <si>
    <t>Centrifugal exhaust fans — FF WC Male, WC Female, CEO WC, Pantry (10 ACH)</t>
  </si>
  <si>
    <t>FF: WC-M+WC-F+CEO-WC+Pantry</t>
  </si>
  <si>
    <t>UPVC exhaust duct (150mm) — FF toilets to roof discharge</t>
  </si>
  <si>
    <t>FF toilet extract duct to roof</t>
  </si>
  <si>
    <t>Exhaust grilles SS louvred — FF toilet/pantry</t>
  </si>
  <si>
    <t>FF extract grilles</t>
  </si>
  <si>
    <t xml:space="preserve">  SECTION TOTAL — FF EXTRACT VENTILATION</t>
  </si>
  <si>
    <t>SECTION 8 — FIRST FLOOR: MINOR DUCTWORK &amp; DISTRIBUTION (Cassette-Fed — No Central Duct Mains)</t>
  </si>
  <si>
    <t>Flexible connections — cassette discharge to short duct run + diffuser drops (FF)</t>
  </si>
  <si>
    <t>FF flex connections</t>
  </si>
  <si>
    <t>Return air path — cassette return grille direct (no ducted return required for cassette system)</t>
  </si>
  <si>
    <t>Return grille per cassette unit</t>
  </si>
  <si>
    <t>Motorised fire/smoke dampers — FF duct penetrations</t>
  </si>
  <si>
    <t>FF fire dampers</t>
  </si>
  <si>
    <t xml:space="preserve">  SECTION TOTAL — FF DISTRIBUTION</t>
  </si>
  <si>
    <t>SECTION 9 — SECOND FLOOR: HVAC INFRASTRUCTURE (Future Expansion — VRV Provision)</t>
  </si>
  <si>
    <t>Main supply air duct 900×200mm GI — SF future expansion (from SF drawing)</t>
  </si>
  <si>
    <t>SF exp area 1039.8m² × 0.15</t>
  </si>
  <si>
    <t>Branch supply duct 300×60mm GI — SF future expansion</t>
  </si>
  <si>
    <t>SF exp area × 0.25 factor</t>
  </si>
  <si>
    <t>Supply air diffuser 600×600 (blanked off, installed for future) — SF grid</t>
  </si>
  <si>
    <t>SF exp area 1040m² ÷ 18m²/diff</t>
  </si>
  <si>
    <t>Duct access panels + blank-off plates — SF supply points</t>
  </si>
  <si>
    <t>One access panel per future supply point</t>
  </si>
  <si>
    <t>VRV refrigerant pipe stubs — capped through SF slab (future cassette provision, replaces CHW stubs)</t>
  </si>
  <si>
    <t>Capped ref pipe stub-outs SF — 8 nos</t>
  </si>
  <si>
    <t>SF Washroom extract fan + UPVC duct (10 ACH)</t>
  </si>
  <si>
    <t>SF washroom extract</t>
  </si>
  <si>
    <t>SF WC extract fans × 2</t>
  </si>
  <si>
    <t>SF WC-1 + WC-2 extract fans</t>
  </si>
  <si>
    <t xml:space="preserve">  SECTION TOTAL — SF INFRASTRUCTURE</t>
  </si>
  <si>
    <t>SECTION 10 — CONTROLS, BMS &amp; AIR QUALITY MONITORING</t>
  </si>
  <si>
    <t>VRV Central Remote Controller — group control per zone (GF + FF)</t>
  </si>
  <si>
    <t>Zone group controllers — GF (5) + FF (3)</t>
  </si>
  <si>
    <t>Digital room thermostat/controller — all occupied rooms (programmable, LCD)</t>
  </si>
  <si>
    <t>GF+FF all active rooms — 30 nos</t>
  </si>
  <si>
    <t>Lab differential pressure controller + display — all GF lab zones (neg pressure monitoring)</t>
  </si>
  <si>
    <t>Lab zones requiring negative pressure — 6 rooms</t>
  </si>
  <si>
    <t>CO₂ / air quality sensors — high-occupancy FF zones</t>
  </si>
  <si>
    <t>Demand-controlled ventilation — FF high-occ zones</t>
  </si>
  <si>
    <t>Temperature + humidity sensors — lab zones (±1°C critical control)</t>
  </si>
  <si>
    <t>T+RH sensor per lab room for precision control</t>
  </si>
  <si>
    <t>BMS (Building Management System) — HVAC integration module (VRV, fans, alarms)</t>
  </si>
  <si>
    <t>Full BMS HVAC integration — VRV central monitoring + scheduling</t>
  </si>
  <si>
    <t>HVAC dedicated distribution boards — GF DB + FF DB (2 nos)</t>
  </si>
  <si>
    <t>Dedicated HVAC electrical DB — 1 per floor</t>
  </si>
  <si>
    <t>Power cabling from HVAC DB to each VRV unit — armoured cable</t>
  </si>
  <si>
    <t>GF+FF power cable runs</t>
  </si>
  <si>
    <t>Fume extraction control panel — scrubber system + lab extract fans (dedicated panel GF)</t>
  </si>
  <si>
    <t>Scrubber + extract fan control panel + interlocks</t>
  </si>
  <si>
    <t xml:space="preserve">  SECTION TOTAL — CONTROLS &amp; BMS</t>
  </si>
  <si>
    <t>SECTION 11 — TESTING, BALANCING &amp; COMMISSIONING (TAB)</t>
  </si>
  <si>
    <t>Air balancing &amp; testing report (TAB) — all supply/extract systems (ASHRAE 111 standard)</t>
  </si>
  <si>
    <t>Full TAB — 95TR installed capacity</t>
  </si>
  <si>
    <t>VRV system commissioning — factory-trained engineer, full test run, warranty activation (GF+FF)</t>
  </si>
  <si>
    <t>Complete VRV commissioning — all outdoor + indoor units</t>
  </si>
  <si>
    <t>Lab negative pressure verification — differential pressure test all GF lab rooms</t>
  </si>
  <si>
    <t>Pressure test all lab zones — documentation for regulatory approval</t>
  </si>
  <si>
    <t>Fume hood face velocity test — 6 fume cupboards (≥0.5 m/s face velocity required)</t>
  </si>
  <si>
    <t>6 fume cupboards — individual velocity test + cert</t>
  </si>
  <si>
    <t>Scrubber system commissioning + performance test (fume removal efficiency ≥98%)</t>
  </si>
  <si>
    <t>Wet scrubber commissioning + efficiency cert</t>
  </si>
  <si>
    <t>As-built drawings (CAD), O&amp;M manuals, BMS handover + 2-day operator training</t>
  </si>
  <si>
    <t>Full documentation + training package</t>
  </si>
  <si>
    <t xml:space="preserve">  SECTION TOTAL — TESTING &amp; COMMISSIONING</t>
  </si>
  <si>
    <t>FIRE FIGHTING SYSTEM — SPRINKLER, HYDRANT, PUMP ROOM &amp; EXTINGUISHERS</t>
  </si>
  <si>
    <t>SECTION 1 — SPRINKLER SYSTEM  [NFPA 13 — Ordinary Hazard labs / Light Hazard offices, from ceiling fire layout]</t>
  </si>
  <si>
    <t>Pendent/Upright Fire Sprinkler Head — GF (64 nos: labs Ordinary Hazard + offices Light Hazard)</t>
  </si>
  <si>
    <t>Pendent Fire Sprinkler Head — FF (27 nos, Light Hazard office)</t>
  </si>
  <si>
    <t>Upright Fire Sprinkler Head — SF Future Expansion (52 nos, base building provision)</t>
  </si>
  <si>
    <t>MS 'Patti' clamp + threaded rod hanger — sprinkler pipe support (per detail, max 3.0-3.5m spacing)</t>
  </si>
  <si>
    <t>Flexible sprinkler drop connection (FS whip) — false ceiling to sprinkler head</t>
  </si>
  <si>
    <t>SUBTOTAL — SPRINKLER HEADS &amp; SUPPORTS</t>
  </si>
  <si>
    <t>SECTION 2 — SPRINKLER PIPING — MS/GI (Colour-coded per Fire Legend Sheet)</t>
  </si>
  <si>
    <t>25mm dia (25Ø) MS sprinkler branch/armover pipe — Sch 40, screwed/grooved joints</t>
  </si>
  <si>
    <t>32mm dia (32Ø) MS sprinkler range pipe</t>
  </si>
  <si>
    <t>40mm dia (40Ø) MS sprinkler distribution pipe</t>
  </si>
  <si>
    <t>50mm dia (50Ø) MS sprinkler sub-main pipe</t>
  </si>
  <si>
    <t>65mm dia (65Ø) MS sprinkler main branch pipe</t>
  </si>
  <si>
    <t>80mm dia (80Ø) MS sprinkler main riser pipe</t>
  </si>
  <si>
    <t>150mm dia (150Ø) MS sprinkler main header/riser pipe (thick blue on plan)</t>
  </si>
  <si>
    <t>MS pipe fittings — elbows, tees, reducers, unions (provisional 15% of pipe cost)</t>
  </si>
  <si>
    <t>Anti-corrosive painting — 2 coats red oxide + 2 coats fire-red enamel, all exposed MS pipe</t>
  </si>
  <si>
    <t>SUBTOTAL — SPRINKLER PIPING</t>
  </si>
  <si>
    <t>SECTION 3 — SPRINKLER ALARM VALVE SET &amp; CONTROL VALVES  [Per ICV / Alarm Valve Detail Sheet]</t>
  </si>
  <si>
    <t>Sprinkler Alarm Valve (wet type) 150mm — complete with trim set: pressure gauge ×2, retard chamber, sight glass</t>
  </si>
  <si>
    <t>Flow switch (FS) — sprinkler alarm valve trim, water motor gong</t>
  </si>
  <si>
    <t>ICV (Isolation Control Valve) 150mm — butterfly type with tamper switch</t>
  </si>
  <si>
    <t>Non-Return Valve (NRV) 150mm — sprinkler alarm valve upstream</t>
  </si>
  <si>
    <t>Butterfly valve (isolation) — various sizes 65mm-150mm, per riser/zone isolation</t>
  </si>
  <si>
    <t>Pressure gauge (PG) — sprinkler system monitoring points</t>
  </si>
  <si>
    <t>Pressure switch (PS) — sprinkler zone monitoring, fire panel interface</t>
  </si>
  <si>
    <t>Air release valve — sprinkler system high points</t>
  </si>
  <si>
    <t>Strainer (bucket type) — sprinkler pump suction/alarm valve</t>
  </si>
  <si>
    <t>Sprinkler drain pipe (50mm dia) + drain valve — alarm valve test/drain, per typical drain detail</t>
  </si>
  <si>
    <t>SUBTOTAL — SPRINKLER CONTROL &amp; ALARM VALVES</t>
  </si>
  <si>
    <t>SECTION 4 — HYDRANT SYSTEM  [Internal Landing Valves + External Yard Hydrants]</t>
  </si>
  <si>
    <t>Internal Fire Hydrant Landing Valve (single-headed, 63mm outlet) — staircase landings, all floors (6 nos)</t>
  </si>
  <si>
    <t>Fire Hose Cabinet (FHC) complete — landing valve + hose reel + canvas hose + branch pipe/nozzle (6 nos)</t>
  </si>
  <si>
    <t>Fire Hose — canvas type, 63mm dia × 15m length, with coupling</t>
  </si>
  <si>
    <t>Hose Reel with nozzle — 25mm dia × 30m, swing type</t>
  </si>
  <si>
    <t>External Fire Hydrant (double-headed, stand post type, 63mm×2 outlets) — site perimeter (6 nos)</t>
  </si>
  <si>
    <t>150mm dia (150Ø) MS/DI hydrant ring main pipe — internal + external perimeter loop (thick red on plan)</t>
  </si>
  <si>
    <t>Fire Brigade Breeching Inlet (4-way, 63mm) — external, near main entry, per typical detail</t>
  </si>
  <si>
    <t>MS pipe fittings — hydrant system elbows, tees, reducers (provisional 12%)</t>
  </si>
  <si>
    <t>Anti-corrosive painting — 2 coats red oxide + fire-red enamel, hydrant pipe</t>
  </si>
  <si>
    <t>SUBTOTAL — HYDRANT SYSTEM</t>
  </si>
  <si>
    <t>SECTION 5 — FIRE PUMP ROOM  [UG Tank + Pump Room — Per Presentation Layout]</t>
  </si>
  <si>
    <t>Underground Fire Water Storage Tank — RCC, min 150 KL capacity (per NFPA sprinkler+hydrant demand, TBC by hydraulic calc)</t>
  </si>
  <si>
    <t>Electric Fire Pump (Main) — centrifugal, min 1520 LPM @ 7 bar (capacity TBC by hydraulic calc)</t>
  </si>
  <si>
    <t>Diesel Engine Fire Pump (Standby) — matching duty to electric pump, with exhaust piping</t>
  </si>
  <si>
    <t>Electric Jockey Pump — pressure maintenance, min 180 LPM @ 7.5 bar</t>
  </si>
  <si>
    <t>Fire Pump Control Panel — auto/manual, with pressure switches, alarm annunciation, battery backup</t>
  </si>
  <si>
    <t>Diesel pump exhaust piping + silencer + smoke outlet louvre (per detail: 'Detail of Fire Diesel Exhaust Pipe')</t>
  </si>
  <si>
    <t>Pump room suction + delivery header piping, valves, pressure gauges, NRVs — complete pump set interconnection</t>
  </si>
  <si>
    <t>Diesel storage tank (day tank) for standby pump — min 250L capacity with fuel level gauge</t>
  </si>
  <si>
    <t>SUBTOTAL — FIRE PUMP ROOM</t>
  </si>
  <si>
    <t>SECTION 6 — PORTABLE FIRE EXTINGUISHERS  [Per Fire Legend Symbol Schedule]</t>
  </si>
  <si>
    <t>ABC Type Dry Powder Fire Extinguisher — 6kg, wall-mounted (1 per ~200m², 13 nos)</t>
  </si>
  <si>
    <t>CO2 Type Fire Extinguisher — 4.5kg, electrical/server rooms (6 nos)</t>
  </si>
  <si>
    <t>Fire Extinguisher Trolley Type (K11.5, 50kg) — General Melting/high-hazard zone (1 no)</t>
  </si>
  <si>
    <t>Extinguisher wall bracket/stand + signage — all locations</t>
  </si>
  <si>
    <t>SUBTOTAL — PORTABLE EXTINGUISHERS</t>
  </si>
  <si>
    <t>SECTION 7 — TESTING, COMMISSIONING &amp; CERTIFICATION</t>
  </si>
  <si>
    <t>Hydrostatic pressure testing — complete sprinkler + hydrant piping network</t>
  </si>
  <si>
    <t>Fire pump performance test — flow/pressure test at rated duty point, with certified report</t>
  </si>
  <si>
    <t>Fire alarm/sprinkler flow switch interface test — integration with fire alarm panel</t>
  </si>
  <si>
    <t>As-built drawings, O&amp;M manuals, NFPA compliance certification, handover documentation</t>
  </si>
  <si>
    <t>SUBTOTAL — TESTING &amp; COMMISSIONING</t>
  </si>
  <si>
    <t xml:space="preserve">Porcelain Italian marble tiles 600 x 600 x 10mm thick approved colour,two symmetrical joints layout, bedding in an approved adhesive; pointing with approved matching colour tile grout with on cement sand backing </t>
  </si>
  <si>
    <t>Granite Flooring</t>
  </si>
  <si>
    <t>Ditto; 1600 x 800mm</t>
  </si>
  <si>
    <t>Providing and fixing suspended gypsum board false ceiling</t>
  </si>
  <si>
    <t>using 12.5mm thick tapered edge gypsum plaster board</t>
  </si>
  <si>
    <t>conforming to IS:2095, including G.I. perimeter channel of</t>
  </si>
  <si>
    <t>0.5mm thick having 20mm x 27mm x 30mm, G.I.</t>
  </si>
  <si>
    <t>intermediate channel 0.9mm thick 15mm x 45mm x 15mm</t>
  </si>
  <si>
    <t>@ 1220mm c/c, and G.I. ceiling section 0.5mm thick</t>
  </si>
  <si>
    <t>51.5mm x 26mm @ 457mm c/c, suspended from soffit</t>
  </si>
  <si>
    <t>Providing and fixing suspended mineral fiber ceiling tile</t>
  </si>
  <si>
    <t>system using 600mm x 600mm x 15/16mm thick tiles with</t>
  </si>
  <si>
    <t>tegular/squared edge. Suspension system to comprise of</t>
  </si>
  <si>
    <t>main runner 3600mm long @ 1200mm c/c, cross tee</t>
  </si>
  <si>
    <t>1200mm @ 600mm c/c and 600mm cross tee @ 1200mm</t>
  </si>
  <si>
    <t>c/c, with 25mm x 25mm wall angle at periphery. System</t>
  </si>
  <si>
    <t>suspended from soffit with 4mm G.I. wire/rod hangers @</t>
  </si>
  <si>
    <t>1200mm c/c. Complete as per manufacturer's specification</t>
  </si>
  <si>
    <t>with G.I. hanger @ 1220mm c/c. Complete as per drawing</t>
  </si>
  <si>
    <t>Providing and fixing suspended acoustic gypsum board</t>
  </si>
  <si>
    <t>false ceiling using 12.5mm thick perforated gypsum board</t>
  </si>
  <si>
    <t>with regular/random perforation, laminated with acoustic</t>
  </si>
  <si>
    <t>tissue on back side, fixed to G.I. grid system. Grid to</t>
  </si>
  <si>
    <t>comprise perimeter channel 20x27 x30mm, intermediate</t>
  </si>
  <si>
    <t>channel 15x45x15mm @ 600mm c/c, ceiling section</t>
  </si>
  <si>
    <t>51.5x26mm @ 300mm c/c, suspended with G.I. hangers @</t>
  </si>
  <si>
    <t>900mm c/c. Rate to include 50mm thick glass</t>
  </si>
  <si>
    <t>wool/rockwool insulation of 32-48 kg/m³ density over the</t>
  </si>
  <si>
    <t>board. Complete with jointing, finishing ready for paint</t>
  </si>
  <si>
    <t>Providing and fixing suspended Grid Type false ceiling</t>
  </si>
  <si>
    <t>using 12.5mm thick tapered edge gypsum board textured</t>
  </si>
  <si>
    <t>Finish sheet, including G.I. perimeter channel of 0.5mm</t>
  </si>
  <si>
    <t>thick having 20mm x 27mm x 30mm, G.I. intermediate</t>
  </si>
  <si>
    <t>channel 0.9mm thick 15mm x 45mm x 15mm @ 1220mm</t>
  </si>
  <si>
    <t>c/c, and G.I. ceiling section 0.5mm thick 51.5mm x 26mm</t>
  </si>
  <si>
    <t>@ 457mm c/c, suspended from soffit with G.I. hanger @</t>
  </si>
  <si>
    <t>1220mm c/c. Complete as per drawing</t>
  </si>
  <si>
    <t>Wall Punning</t>
  </si>
  <si>
    <t>Provide and apply 2 coats wall punning 8-12mm with</t>
  </si>
  <si>
    <t>chicken mesh, using approved quality wall putty /</t>
  </si>
  <si>
    <t>cement-based punning material over prepared wall</t>
  </si>
  <si>
    <t>surfaces, including cleaning, surface preparation, curing,</t>
  </si>
  <si>
    <t>and finishing smooth and even, complete in all respects as</t>
  </si>
  <si>
    <t>per specifications</t>
  </si>
  <si>
    <t>Motorised Crash-rated Gate</t>
  </si>
  <si>
    <t>Galvanised iron motorised rolling shutter</t>
  </si>
  <si>
    <t>Observation room glazed wall</t>
  </si>
  <si>
    <t>Ditto; glass partition</t>
  </si>
  <si>
    <t>Glass partition</t>
  </si>
  <si>
    <t>Prepare and Apply two coats of weatherproof exterior paint</t>
  </si>
  <si>
    <t>as described to treated wall:</t>
  </si>
  <si>
    <t>Timber slat wall lining comprising 20 × 40 mm kiln-dried</t>
  </si>
  <si>
    <t>hardwood slats fixed vertically at 20 mm clear spacing on</t>
  </si>
  <si>
    <t>treated softwood battens with concealed stainless steel</t>
  </si>
  <si>
    <t>screws, including all framing, grounds, trims, stop ends,</t>
  </si>
  <si>
    <t>cutting, fitting, sanding and application of clear</t>
  </si>
  <si>
    <t>polyurethane finish, complete</t>
  </si>
  <si>
    <t>Acoustic wall lining comprising 25 mm thick fabric-faced</t>
  </si>
  <si>
    <t>sound-absorbing panels with high-density mineral wool</t>
  </si>
  <si>
    <t>core, mounted on moisture-resistant MDF backing and fixed</t>
  </si>
  <si>
    <t>to wall with concealed proprietary clips/adhesive,</t>
  </si>
  <si>
    <t>including all perimeter trims, corner details cutting and</t>
  </si>
  <si>
    <t>fitting around openings, complete in accordance with the</t>
  </si>
  <si>
    <t>manufacturer's recommendations.</t>
  </si>
  <si>
    <t>Marble wall lining comprising 20 mm thick polished</t>
  </si>
  <si>
    <t>natural marble slabs, selected for uniform colour and</t>
  </si>
  <si>
    <t>veining, fixed to prepared wall with approved proprietary</t>
  </si>
  <si>
    <t>adhesive and stainless steel cramps/dowels where</t>
  </si>
  <si>
    <t>required, including all cutting, drilling, jointing, edge</t>
  </si>
  <si>
    <t>finishing, movement joints, sealant, making good, and</t>
  </si>
  <si>
    <t>cleaning on completion, complete</t>
  </si>
  <si>
    <r>
      <t>Glass balustrade with handrail (</t>
    </r>
    <r>
      <rPr>
        <b/>
        <sz val="11"/>
        <rFont val="Cambria"/>
        <family val="1"/>
      </rPr>
      <t>Stairs</t>
    </r>
    <r>
      <rPr>
        <sz val="11"/>
        <rFont val="Cambria"/>
        <family val="1"/>
      </rPr>
      <t>) as per drawings attached</t>
    </r>
  </si>
  <si>
    <t>LOCATION</t>
  </si>
  <si>
    <t>DESCRIPTION</t>
  </si>
  <si>
    <t>QTY</t>
  </si>
  <si>
    <t>── GF ──</t>
  </si>
  <si>
    <t>GF – Reception</t>
  </si>
  <si>
    <t>Reception Desk</t>
  </si>
  <si>
    <t>Receptionist Chair</t>
  </si>
  <si>
    <t>3-Seater Sofa (dark grey leather)</t>
  </si>
  <si>
    <t>Single Lounge Chair</t>
  </si>
  <si>
    <t>Coffee Table (marble top)</t>
  </si>
  <si>
    <t>Side Table</t>
  </si>
  <si>
    <t>Decorative Gold Sculpture</t>
  </si>
  <si>
    <t>Pendant Light Cluster</t>
  </si>
  <si>
    <t>Indoor Planter / Tree</t>
  </si>
  <si>
    <t>Artwork Panel (framed)</t>
  </si>
  <si>
    <t>GF – Waiting</t>
  </si>
  <si>
    <t>2-Seater Sofa</t>
  </si>
  <si>
    <t>Single Armchair</t>
  </si>
  <si>
    <t>Coffee Table</t>
  </si>
  <si>
    <t>GF – Obs Room</t>
  </si>
  <si>
    <t>Observation Counter Bench (3600mm)</t>
  </si>
  <si>
    <t>Mesh Chair (ergonomic)</t>
  </si>
  <si>
    <t>Lounge Chair</t>
  </si>
  <si>
    <t>GF – Sample Prep Lab</t>
  </si>
  <si>
    <t>Lab Work Bench (2400mm)</t>
  </si>
  <si>
    <t>Under-bench Cabinet (lockable)</t>
  </si>
  <si>
    <t>Lab Stool (height-adj)</t>
  </si>
  <si>
    <t>Overhead Wall Shelf Unit</t>
  </si>
  <si>
    <t>GF – Lab XRF+Wt</t>
  </si>
  <si>
    <t>Lab Bench (XRF, 1800mm)</t>
  </si>
  <si>
    <t>Under-bench Cabinet</t>
  </si>
  <si>
    <t>Lab Stool</t>
  </si>
  <si>
    <t>Instrument Trolley (mobile)</t>
  </si>
  <si>
    <t>GF – Lab Admin</t>
  </si>
  <si>
    <t>Office Desk 1600mm</t>
  </si>
  <si>
    <t>Ergonomic Office Chair</t>
  </si>
  <si>
    <t>Filing Cabinet 2-door</t>
  </si>
  <si>
    <t>Visitor Chair</t>
  </si>
  <si>
    <t>GF – Vault Ante</t>
  </si>
  <si>
    <t>Security Desk</t>
  </si>
  <si>
    <t>Security Chair</t>
  </si>
  <si>
    <t>GF – CCTV Room</t>
  </si>
  <si>
    <t>CCTV Monitoring Desk (corner)</t>
  </si>
  <si>
    <t>Operator Chair</t>
  </si>
  <si>
    <t>Server Rack Cabinet (19" 18U)</t>
  </si>
  <si>
    <t>GF – Staff Lock</t>
  </si>
  <si>
    <t>Steel Locker Unit (6-door)</t>
  </si>
  <si>
    <t>Changing Bench (timber 1800mm)</t>
  </si>
  <si>
    <t>GF – Pantry</t>
  </si>
  <si>
    <t>Pantry Counter with Sink</t>
  </si>
  <si>
    <t>Bar Stool</t>
  </si>
  <si>
    <t>GF – Security Rm</t>
  </si>
  <si>
    <t>GF – Fire Assay</t>
  </si>
  <si>
    <t>Lab Bench acid-resistant 2400mm</t>
  </si>
  <si>
    <t>GF – Melting</t>
  </si>
  <si>
    <t>Mobile Equipment Trolley</t>
  </si>
  <si>
    <t>Safety Signage Board</t>
  </si>
  <si>
    <t>── FF ──</t>
  </si>
  <si>
    <t>FF – CEO (5.95×6m)</t>
  </si>
  <si>
    <t>Executive Desk (marble top, 2400mm)</t>
  </si>
  <si>
    <t>High-back Executive Chair (leather)</t>
  </si>
  <si>
    <t>Visitor Armchair</t>
  </si>
  <si>
    <t>Side Credenza (wood veneer 1800mm)</t>
  </si>
  <si>
    <t>Round Coffee Table</t>
  </si>
  <si>
    <t>Floor Lamp (designer)</t>
  </si>
  <si>
    <t>Artwork Panel (large)</t>
  </si>
  <si>
    <t>Area Rug (2000×3000mm)</t>
  </si>
  <si>
    <t>FF – Dir (5.95×4m)</t>
  </si>
  <si>
    <t>Executive Desk 1800mm</t>
  </si>
  <si>
    <t>High-back Executive Chair</t>
  </si>
  <si>
    <t>Bookshelf with LED</t>
  </si>
  <si>
    <t>FF – Cabin-01</t>
  </si>
  <si>
    <t>Office Desk 1400mm</t>
  </si>
  <si>
    <t>Ergonomic Chair</t>
  </si>
  <si>
    <t>FF – Cabin-02 (3.87×5m)</t>
  </si>
  <si>
    <t>Pedestal Cabinet</t>
  </si>
  <si>
    <t>FF – Workspace (14.83×9.45m)</t>
  </si>
  <si>
    <t>Office Work Desk (1400×700mm bench)</t>
  </si>
  <si>
    <t>Ergonomic Mesh Chair</t>
  </si>
  <si>
    <t>Under-desk Pedestal (3-drawer)</t>
  </si>
  <si>
    <t>Overhead Storage Locker</t>
  </si>
  <si>
    <t>Acoustic Panel Partition (row divider)</t>
  </si>
  <si>
    <t>FF – Conf (8.90×5.75m)</t>
  </si>
  <si>
    <t>Boardroom Table (30-seat, stone inlay) — v4</t>
  </si>
  <si>
    <t>Conference Chair (leather, gold base)</t>
  </si>
  <si>
    <t>Credenza (AV+storage, 3600mm)</t>
  </si>
  <si>
    <t>Projection Screen (motorised, 3000mm)</t>
  </si>
  <si>
    <t>FF – Dining (10.17×9.45m)</t>
  </si>
  <si>
    <t>Dining Table (4-seater, 1200×600mm)</t>
  </si>
  <si>
    <t>Dining Chair (stackable)</t>
  </si>
  <si>
    <t>Serving Counter / Buffet Unit</t>
  </si>
  <si>
    <t>Display Shelf (plants/décor)</t>
  </si>
  <si>
    <t>── SF ──</t>
  </si>
  <si>
    <t>SF – Lobby</t>
  </si>
  <si>
    <t>Seating Bench (near lift)</t>
  </si>
  <si>
    <t>Indoor Plant (potted)</t>
  </si>
  <si>
    <t>TOTAL CARRIED TO SUMMARY — FURNITURE</t>
  </si>
  <si>
    <t xml:space="preserve">RATE </t>
  </si>
  <si>
    <t xml:space="preserve">AMOUNT </t>
  </si>
  <si>
    <t xml:space="preserve">GOLDBOD NATIONAL ASSAY CENTER  ·  SECURITY SYSTEMS BOQ  ·  </t>
  </si>
  <si>
    <t>SECTION 01  —  VEHICLE ACCESS CONTROL — MAIN VISITORS GATE</t>
  </si>
  <si>
    <t>MIN. SPECIFICATION / STANDARD REF</t>
  </si>
  <si>
    <t>SEC-01 — CRASH-RATED SLIDING GATE — Main Visitors Gate / Perimeter Vehicle Entry</t>
  </si>
  <si>
    <t>K4 / IWA 14-1:2013, PAS 68, ASTM F2656 or equivalent — 7.2t N2A class @ ~48km/h, low/zero penetration
High-grade structural steel gate leaf, heavy-duty bottom guide/rail, guide posts, anti-lift/anti-tamper
Motorized with manual override; photo sensors, loop detectors, warning light, emergency stop
Hot-dip galvanized + epoxy/PU RAL coating; integrated with ACS, CCTV, IDS, guard intercom</t>
  </si>
  <si>
    <t>SEC-02 — CRASH-RATED TYRE KILLER — Main Gate Approach Lane</t>
  </si>
  <si>
    <t>Crash-tested; hardened high-tensile carbon steel spikes, rated height ~150mm
Galvanized MS body, powder-coated, internal drainage
Push button / remote / ACS / guard control; manual operation on power failure
Vehicle loop detector, photo sensor, warning signage/traffic lights; IP68 rated</t>
  </si>
  <si>
    <t>SEC-03 — CRASH-RATED BOLLARDS — Main Gate &amp; Vehicle Stand-off Points</t>
  </si>
  <si>
    <t>IWA 14-1 / PAS 68 / ASTM F2656 — 7.2t vehicle @ ~48-50km/h
Ø~223mm high-tensile carbon steel cylinder, SS304/316 sleeve or RAL finish
PLC-based control, group + individual maintenance mode, manual override
Loop detector, photo sensor, red LED/reflective bands
Dedicated foundation, drainage sump/pipe, conduits, HPU/control cabinet incl. in rate</t>
  </si>
  <si>
    <t>SEC-04 — BOOM BARRIER — Vehicle Approach / Preliminary Control</t>
  </si>
  <si>
    <t>Boom length up to 6m telescopic; 100% duty cycle outdoor rated
Opening/closing ~4-6 sec; galvanized/SS housing, IP67
Loop detector, photocell, traffic light, red/green LED boom, manual override, slow start/stop
Note: Boom barrier is traffic control only — NOT counted as crash-rated protection</t>
  </si>
  <si>
    <t>SEC-05 — INTERLOCKED CRASH-RATED ROLLING SHUTTERS — Bullion Van Vehicle Airlock</t>
  </si>
  <si>
    <t>System: 2 nos electronically interlocked shutters forming vehicle sally-port/airlock
Interlock logic: outer opens on authorization → vehicle enters holding bay → outer closes &amp; confirmed
→ inner opens only after verification. Simultaneous opening PREVENTED in normal operation
Heavy-duty galvanized steel slats, side guides, locking bars, hood, barrel, motor, limit switches
Bottom safety edge, photo sensors, manual override; PLC/security controller w/ status feedback
Crash/forced-entry/fire rating per Security Consultant &amp; fire strategy
Rate below is PER SHUTTER — treat as one integrated airlock system per BOQ note</t>
  </si>
  <si>
    <t>Shutter open/closed/locked status, bollard up/down, emergency stop, fire alarm condition, manual override
Integration with ACS, CCTV, IDS, fire/emergency strategy per approved sequence</t>
  </si>
  <si>
    <t>SEC-06 — BOMB / EXPLOSIVE DETECTION ZONE — Bullion Van Inspection Zone</t>
  </si>
  <si>
    <t>High-resolution imaging of vehicle underside, image capture/archive, operator display
Final equipment configuration per Security Consultant confirmation</t>
  </si>
  <si>
    <t>Trace detection of explosive residues; calibration kit; operator training included</t>
  </si>
  <si>
    <t>Portable, rechargeable battery, audible/vibration alarm</t>
  </si>
  <si>
    <t>Telescopic under-vehicle mirror with LED illumination, wheeled trolley</t>
  </si>
  <si>
    <t>High-lux/low-light IP cameras with analytics; coverage per GNAC-SEC-001 Table 16
Includes guard workstation display integration</t>
  </si>
  <si>
    <t>Emergency stop/panic alarm at inspection point; equipment storage/charging point</t>
  </si>
  <si>
    <t>SEC-07 — WALK-THROUGH METAL DETECTOR (WTMD) — Visitor Entry + Staff Screening Route</t>
  </si>
  <si>
    <t>Adjustable sensitivity, multi-zone visual indication, audible/visual alarm
Self-diagnostics, event count/logging, tamper-resistant control panel
NIJ 0601.02 or equivalent; CE/IEC electrical safety, EMC, radiation/non-ionizing safety
UPS-backed supply, dedicated power point, guard monitoring position
Locations: (1) Main visitor entry, (2) Staff main entry, (3) Second WTMD before lab area</t>
  </si>
  <si>
    <t>SEC-08 — X-RAY BAGGAGE SCANNER — Pedestrian Entry / Luggage Screening</t>
  </si>
  <si>
    <t>High-resolution image display, enhancement, zoom, colour/material discrimination, threat marking
Lead shielding, safety curtains, key switch, warning lamps, interlocks, emergency stop
Radiation leakage test certificate + Ghana radiation authority compliance
Operator workstation, level floor, UPS/power supply, queueing/inspection space
Includes calibration, operator training, annual service support (1st year)</t>
  </si>
  <si>
    <t>SEC-09 — ACCESS-CONTROL FLAP BARRIERS — Staff Main Entry After WTMD</t>
  </si>
  <si>
    <t>Stainless steel body, tempered glass/acrylic flaps, concealed drive
Card reader + biometric reader, controller, emergency release, event log
Anti-tailgating sensors, obstruction detection, soft-closing flaps
Fire alarm release/open mode, battery backup; ACS/CCTV/fire alarm integration</t>
  </si>
  <si>
    <t>SEC-10 — BIOMETRIC / ACCESS-CONTROL DOORS — Controlled Doors in Staff/Security Sequence</t>
  </si>
  <si>
    <t>Card/biometric reader, electromagnetic lock/electric strike as suitable
Door position sensor, request-to-exit, emergency break-glass
Access logs at security workstation; dual authentication for high-security zones
Fail-safe/fail-secure mode coordinated with fire/life safety strategy
Locations: Lab entry doors, vault ante-room, staff lockers, security room, sample transfer zones</t>
  </si>
  <si>
    <t>SEC-11 — FRISKING BOOTH — Before Working / Laboratory Area Entry</t>
  </si>
  <si>
    <t>Durable partition/wall finish, anti-slip floor, adequate lighting
Guard/operator position, tray/hooks as required, clear entry/exit control
CCTV covering approach/exit only (privacy protocol) — not interior
Integration with WTMD/access-control sequence and guard SOP
Provision: separate booths for staff screening sequence (2 nos per drawing)</t>
  </si>
  <si>
    <t>SEC-12 — SECURE SLIDING HATCH — Gold / Sample Transfer Interface</t>
  </si>
  <si>
    <t>Powder-coated steel / stainless steel frame construction
Secure sliding panel or drawer/tray, tamper-resistant lock, internal stop
Smooth heavy-duty runners; interlock/controlled opening — no direct hand access to secure area
CCTV coverage + access-control logging if electronically operated
Finish to match surrounding security partition; edges smooth and safe to touch
Locations: 3 nos per drawing — visitor/sampling interface, receiving bay, vault ante-room transfer</t>
  </si>
  <si>
    <t>Electronic interlock preventing simultaneous dual-side access
Integration with central ACS/CCTV event logging</t>
  </si>
  <si>
    <t>GOLDBOD NATIONAL ASSAY CENTER  ·  SECURITY SYSTEMS BOQ  ·  SPEC REF GNAC-SEC-001</t>
  </si>
  <si>
    <t>SECTION 05  —  SECURITY SYSTEM INTEGRATION — ACS / CCTV / IDS</t>
  </si>
  <si>
    <t>SEC-13 — SECURITY COMMAND INTEGRATION — Security Room / CCTV &amp; Surveillance Room</t>
  </si>
  <si>
    <t>Doors, flap barriers, readers, biometrics, visitor credentials
User levels, time zones, event logging; software licences included</t>
  </si>
  <si>
    <t>Coverage: all gates, vehicle barriers, bullion inspection zone, pedestrian screening,
access-controlled doors, sliding hatch, frisking approach, lobby, security-critical corridors
Estimated 48 camera coverage points across facility (fixed + PTZ mix)
NVR storage 30-day retention, VMS software licence, monitor wall</t>
  </si>
  <si>
    <t>Door contacts, shutter status, tamper alarms, panic alarms
Barrier fault alarms, after-hours perimeter events → security control room</t>
  </si>
  <si>
    <t>Live camera views, gate/shutter/bollard states, WTMD alarms
ACS events, manual release/deny functions per permissions
2 nos security rooms per drawing (main GF + secondary near gate)</t>
  </si>
  <si>
    <t>Industrial cable routing, conduit/trunking, surge protection
Outdoor-rated cabling, proper labelling per facility standard</t>
  </si>
  <si>
    <t>Dedicated UPS circuits for all security-critical equipment
Vehicle barriers: manual operation/fail-safe strategy on power loss</t>
  </si>
  <si>
    <t>Emergency egress compliance; approved by fire consultant + Security Consultant
Integration with building fire alarm panel</t>
  </si>
  <si>
    <t>INSTALLATION, TESTING &amp; COMMISSIONING — Per GNAC-SEC-001 Section 10</t>
  </si>
  <si>
    <t>Vendor tested foundation details, structural engineer approval, drainage to pits/trenches</t>
  </si>
  <si>
    <t>Labelled conduits, accessible maintenance panels per all security equipment</t>
  </si>
  <si>
    <t>Open/close cycles, safety sensor tests, obstruction tests, loop detector tests
Manual override, power failure mode, ACS/CCTV/IDS interface, event log verification, emergency stop</t>
  </si>
  <si>
    <t>Confirm outer/inner cannot open together, fault handling, status feedback visible
Emergency/fire mode matches approved sequence — certified test report</t>
  </si>
  <si>
    <t>Verify valid crash-test certificates for sliding gate + bollards before procurement
Submission to Security Consultant and PMC for approval</t>
  </si>
  <si>
    <t>Radiation leakage test, operator radiation safety certification
Compliance documentation with Ghana radiation authority</t>
  </si>
  <si>
    <t>Training — security staff, facility manager, maintenance team</t>
  </si>
  <si>
    <t>As-built wiring diagrams, O&amp;M manuals, maintenance schedule
Spare parts list, admin credentials handover, training sign-off</t>
  </si>
  <si>
    <t>TOTAL CARRIED TO SUMMARY — 06-COMMISSIONING</t>
  </si>
  <si>
    <t>PROJECT 134  ·  GOLDBOD NATIONAL ASSAY CENTER  ·  BOQ — WATER BODIES — DIMENSIONS FROM DRAWINGS</t>
  </si>
  <si>
    <t>SECTION WB-A  —  DECORATIVE WATER BODY — DOUBLE HEIGHT ENTRANCE LOBBY  [SPEC INT-WB-001]</t>
  </si>
  <si>
    <t>H/D(m)</t>
  </si>
  <si>
    <t>1.0  CIVIL BASIN &amp; WATERPROOFING  [Overall 2.56m × 2.56m | water zone 2.05m × 2.05m | depth 300mm (UFL -300) | central plinth 1.01m × 1.01m]</t>
  </si>
  <si>
    <t>Surface preparation of RCC recessed basin (2.56m × 2.56m × 300mm deep) — smooth substrate, crack repair, corner fillets, sealing of service penetrations, complete. [Base 2.56×2.56 + sides 4×2.56×0.30]</t>
  </si>
  <si>
    <t>Flexible chemical waterproofing system suitable for permanent water retention (Sika/Mapei/Fosroc/Ardex or appr. eq.) to base, sides, central plinth &amp; all penetrations, incl. reinforcement treatment at corners/junctions/pipe sleeves/cable entries and mandatory 72-hour water ponding test before stone installation. [Base 6.55 + sides 3.07 + plinth sides 4×1.01×0.30 + plinth top 1.01×1.01]</t>
  </si>
  <si>
    <t>40mm thk. protection screed / base coat over waterproofing to basin floor</t>
  </si>
  <si>
    <t>2.0  STONE &amp; METAL FINISHES</t>
  </si>
  <si>
    <t>20mm thk. bedding coat + 20mm thk. selected black granite to all internal visible surfaces — water-zone floor, basin sides, 255mm perimeter edge band &amp; central plinth (sides + top), fixed with water-compatible stone adhesive over protected waterproofing (plain cement-sand fixing not acceptable in water zone), incl. 6×6mm / 10×10mm grooves as per details &amp; non-staining neutral-cure sealant + water-resistant grout. [Floor (2.05²−1.01²) + sides 4×2.05×0.30 + edge band (2.56²−2.05²) + plinth 4×1.01×0.30 + 1.01²]</t>
  </si>
  <si>
    <t>1.0mm thk. folded stainless steel (SS316/SS304) edge channel/trim with approved black finish at water-zone perimeter, straight, level &amp; corrosion resistant, incl. SS components at inlet/outlet</t>
  </si>
  <si>
    <t>R.mt</t>
  </si>
  <si>
    <t>3.0  MEP — CIRCULATION, LIGHTING &amp; TESTING</t>
  </si>
  <si>
    <t>Closed-loop recirculation system — low-noise pump + filter set (Grundfos/Wilo/Lowara/Pentair/Oase or appr. eq.) with sump, valves &amp; accessible service provisions, as per MEPF details</t>
  </si>
  <si>
    <t>Concealed uPVC/CPVC/PPR/SS pipework — inlet, outlet, drain &amp; overflow connected to approved drainage, leak tested before closure, complete with sleeves, glands &amp; supports, as per MEPF</t>
  </si>
  <si>
    <t>Lot</t>
  </si>
  <si>
    <t>IP68 underwater LED profile light, warm white 3000K, 24V DC, drivers in dry accessible area, RCCB/ELCB/GFCI protected circuit (iGuzzini/LED Linear/Signify or appr. eq.), at water-zone perimeter</t>
  </si>
  <si>
    <t>Testing, commissioning, water balancing &amp; final cleaning of complete water body</t>
  </si>
  <si>
    <t>4.0  SCULPTURE  [SEPARATE BOQ ITEM — SPEC INT-WB-001 §9]</t>
  </si>
  <si>
    <t>Custom gold-finish FRP/GRP sculpture on central plinth (1.01m × 1.01m) — FRP fabrication, internal support, metallic gold PU/clear protective coat, concealed stable fixing, sample approval, installation, protection &amp; final cleaning, as per approved design intent</t>
  </si>
  <si>
    <t>TOTAL CARRIED TO SUMMARY — WB-A DOUBLE HEIGHT LOBBY</t>
  </si>
  <si>
    <t>SECTION WB-B  —  DECORATIVE WATER BODY — EXECUTIVE STAIRCASE / LOBBY WATER FEATURE  [SPEC INT-WB-002]</t>
  </si>
  <si>
    <t>1.0  CIVIL BASIN &amp; WATERPROOFING  [Water body 3.42m × 8.12m | depth 300mm (UFL -300) | sump zone UFL -750 | central plinth 1.20m × 1.20m | 3 bubblers]</t>
  </si>
  <si>
    <t>Surface preparation of RCC recessed trough (3.42m × 8.12m × 300mm deep, extending below/around executive staircase) — smooth substrate, crack repair, corner fillets, sealing of service penetrations, complete. [Base 3.42×8.12 + sides 2×(3.42+8.12)×0.30]</t>
  </si>
  <si>
    <t>Flexible chemical waterproofing system suitable for permanent water retention (Sika/Mapei/Fosroc/Ardex or appr. eq.) to base, sides, sump zone (UFL -750), central plinth, overflow/skimmer zone &amp; all penetrations (bubblers, lighting cables, pipe sleeves), incl. reinforcement treatment and mandatory 72-hour water ponding test before stone installation. [Base 27.77 + sides 6.92 + sump extra walls 4×0.60×0.45 + plinth sides 4×1.20×0.30 + plinth top 1.20²]</t>
  </si>
  <si>
    <t>20mm thk. bedding coat + 20mm thk. selected black granite to all internal visible surfaces — basin floor, sides &amp; central plinth (sides + top), fixed with water-compatible stone adhesive over protected waterproofing (plain cement-sand fixing not acceptable in water zone), incl. 10×10mm grooves where shown &amp; non-staining neutral-cure sealant + water-resistant grout. Surrounding staircase/lobby stone measured elsewhere as per interior finish schedule. [Floor (27.77−1.44) + sides 6.92 + plinth 4×1.20×0.30 + 1.20²]</t>
  </si>
  <si>
    <t>1.0mm thk. folded stainless steel (SS316/SS304) edge channel/trim with approved black/dark finish at basin perimeter, straight, level &amp; corrosion resistant</t>
  </si>
  <si>
    <t>3.0  MEP — CIRCULATION, BUBBLERS, LIGHTING &amp; TESTING</t>
  </si>
  <si>
    <t>Closed-loop recirculation system — low-noise pump + filter set (Grundfos/Wilo/Lowara/Pentair/Oase or appr. eq.) in sump (UFL -750), with valves &amp; accessible service provisions, as per MEPF details</t>
  </si>
  <si>
    <t>Concealed bubbler/nozzle system with controlled gentle bubbling effect — adjustable &amp; balanced at commissioning, no splashing on adjacent staircase/flooring, no exposed pipework, complete</t>
  </si>
  <si>
    <t>Overflow / skimmer arrangement connected to approved drainage to prevent accidental lobby flooding, complete</t>
  </si>
  <si>
    <t>Concealed uPVC/CPVC/PPR/SS pipework — inlet, outlet &amp; drain, leak tested before closure, complete with sleeves, glands &amp; supports, as per MEPF</t>
  </si>
  <si>
    <t>IP68 underwater LED profile light, warm white 3000K, 24V DC, drivers in dry accessible area, RCCB/ELCB/GFCI protected circuit (iGuzzini/LED Linear/Signify or appr. eq.), at basin perimeter</t>
  </si>
  <si>
    <t>Testing, commissioning, bubbler flow balancing &amp; final cleaning of complete water body</t>
  </si>
  <si>
    <t>4.0  SCULPTURE  [SEPARATE BOQ ITEM — SPEC INT-WB-002 §9]</t>
  </si>
  <si>
    <t>Custom FRP/GRP sculpture with rustic brass metallic finish (water-based gold refining / gold panning concept) on central plinth (1.20m × 1.20m) — FRP fabrication, internal support, protective clear coat, concealed stable fixing, sample approval, installation, protection &amp; final cleaning, as per approved design intent</t>
  </si>
  <si>
    <t>TOTAL CARRIED TO SUMMARY — WB-B EXECUTIVE STAIRCASE</t>
  </si>
  <si>
    <t>ROOF CANOPY — STRUCTURAL STEEL FABRICATION + ALUMINIUM SHEET CLADDING</t>
  </si>
  <si>
    <t>W/H(m)</t>
  </si>
  <si>
    <t>SQ.FT</t>
  </si>
  <si>
    <t>SECTION 1 — STRUCTURAL STEEL FABRICATION — CANOPY FRAME  [Primary + Secondary Members]</t>
  </si>
  <si>
    <t>Fabrication &amp; supply — 150×75×4mm RHS primary cantilever rib frame, shop-fabricated, hot-dip galvanized</t>
  </si>
  <si>
    <t>Fabrication &amp; supply — 20×20mm HS secondary sheet-support grid, shop-fabricated, hot-dip galvanized</t>
  </si>
  <si>
    <t>Anchor Fast fixing system — primary rib to RCC parapet/slab structure (cast-in or post-fix anchor)</t>
  </si>
  <si>
    <t>2" Gridwork steel stud fastener @ 16" O.C. — sheathing support fixing (per DT-01 fixing detail)</t>
  </si>
  <si>
    <t>Full bearing high-impact resistant plastic shims — field verify as needed, at fastener points</t>
  </si>
  <si>
    <t>Shop-priming + hot-dip galvanizing — all structural steel canopy members (RHS 150×75×4 + 20×20)</t>
  </si>
  <si>
    <t>Site erection, alignment, welding/bolting of fabricated steel frame to structure</t>
  </si>
  <si>
    <t xml:space="preserve">  SUBTOTAL — STRUCTURAL STEEL FABRICATION</t>
  </si>
  <si>
    <t>SECTION 2 — ALUMINIUM SHEET CLADDING — CANOPY FINISH  [3mm sheet, gold-anodised, all faces]</t>
  </si>
  <si>
    <t>3mm aluminium sheet cladding — canopy TOP surface, gold-anodised finish, factory-formed panels</t>
  </si>
  <si>
    <t>3mm aluminium sheet cladding — canopy SOFFIT (curved/tapered aerofoil underside), gold-anodised</t>
  </si>
  <si>
    <t>3mm aluminium sheet cladding — fascia/tip edge band (900mm height), gold-anodised</t>
  </si>
  <si>
    <t>Aluminium sheet panel jointing — 'fit joint without spacer' system per manufacturer detail</t>
  </si>
  <si>
    <t>Gridwork self-adhered weatherproofing membrane — behind cladding at face of sheathing</t>
  </si>
  <si>
    <t>Low-modulus silicone sealant with open-cell backer rod — panel movement joints</t>
  </si>
  <si>
    <t>Lm</t>
  </si>
  <si>
    <t>1/8" foam tape (pre-applied to bracket) — gridwork L-bracket cladding fixing points</t>
  </si>
  <si>
    <t>Indirect LED lighting strip — concealed at canopy underside root junction (per DT-01 detail)</t>
  </si>
  <si>
    <t>Weep slots @ 12" O.C. — canopy drainage at low point of soffit/fascia junction</t>
  </si>
  <si>
    <t xml:space="preserve">  SUBTOTAL — ALUMINIUM SHEET CLADDING</t>
  </si>
  <si>
    <t>GRAND TOTAL — ROOF CANOPY FABRICATION &amp; CLADDING</t>
  </si>
  <si>
    <t xml:space="preserve">PROJECT 134  ·  GOLDBOD NATIONAL ASSAY CENTER  ·  PASSENGER LIFT BOQ </t>
  </si>
  <si>
    <t>PASSENGER LIFTS — EXECUTIVE LIFT &amp; STAFF AREA LIFT (MRL TRACTION, 3 STOPS)</t>
  </si>
  <si>
    <t>SQ.FT/EQUIV</t>
  </si>
  <si>
    <t>SECTION 1 — EXECUTIVE LIFT  [Shaft 2600×2100mm — Schindler 3300 MRL / Mitsubishi NEXIEZ-MRL , 13 persons]</t>
  </si>
  <si>
    <t>SECTION 2 — STAFF AREA LIFT  [Shaft 2300×2400mm — Schindler 13P preferred / Mitsubishi 11P alternate]</t>
  </si>
  <si>
    <t>SECTION 4 — TESTING, CERTIFICATION, TRAINING &amp; HANDOVER</t>
  </si>
  <si>
    <t>AMOUNT</t>
  </si>
  <si>
    <t>WB-B EXECUTIVE STAIRCASE</t>
  </si>
  <si>
    <t>WB-A DOUBLE HEIGHT LOBBY</t>
  </si>
  <si>
    <t>TOTAL CARRIED TO SUMMARY</t>
  </si>
  <si>
    <t>RATE</t>
  </si>
  <si>
    <t>SECTION TOTAL — GF EXTRACT VENTILATION</t>
  </si>
  <si>
    <t>SECTION TOTAL — FUME EXTRACTION + SCRUBBER</t>
  </si>
  <si>
    <t>SECTION TOTAL — GF DUCTWORK</t>
  </si>
  <si>
    <t>SECTION TOTAL — FF VRV CASSETTE SYSTEM</t>
  </si>
  <si>
    <t>SECTION TOTAL — FF EXTRACT VENTILATION</t>
  </si>
  <si>
    <t>SECTION TOTAL — FF DISTRIBUTION</t>
  </si>
  <si>
    <t>SECTION TOTAL — SF INFRASTRUCTURE</t>
  </si>
  <si>
    <t>SECTION TOTAL — CONTROLS &amp; BMS</t>
  </si>
  <si>
    <t>ELECTRIC WORKS</t>
  </si>
  <si>
    <t xml:space="preserve">Point wiring for Tissino / Modular secondary light point with 2-1.5 sq.mm   &amp; earth wire of 1.5 sq.mm (green) both are of ISI marked 1.1 KV grade FRLS PVC insulated multi strand copper wires, in below type of  pipe to be erected  complete with earth continuity and necessary connection with primary light with accessories erected on  Metal /  PVC / wooden box covered with 3 mm thick PC(Polycarbonate) / Acrylic sheet  for open / concealed wiring. with necessary Lamp holder / ceiling rose / H.D.Connector as directed.
Note:- Maximum up to 6 mtrs length, excess will be considered as  Mains for Secondary Point
(f) with medium class Rigid PVC pipe and accessories erected concealed in  wall/ceiling complete
</t>
  </si>
  <si>
    <t xml:space="preserve">Point wiring for Two Way Controlled Light Point with 2-1.5 sq.mm   &amp; earth wire of 1.5 sq.mm (green) both are of ISI marked 1.1 KV grade FRLS PVC insulated multi strand copper wires up to 10 mtr length, in following type of pipe to be erected concealed in / flushed on wall / ceiling complete with 6A Tissino Type ISI marked accessories with earth continuity erected on Metal/PVC//Wooden box covered with 3 mm thick PC(Polycarbonate) / Acrylic sheet. with necessary Lamp holder/ceiling rose / H.D.Connector as directed.
(f) with medium class Rigid PVC pipe and accessories erected concealed in  wall/ceiling complete
</t>
  </si>
  <si>
    <t xml:space="preserve">Point wiring for FAN with 2-1.5 sq.mm  &amp; earth wire of 1.5 sq.mm (Green) both are of .ISI marked 1.1 KV Grade  FRLS PVC insulated multi strand copper wires up to 10 mtr length, in below type of pipe  erected  with 6A Modular type switch and hum free EME  step type electronic fan regulator  mounted and  accessories with earth continuity of following type erected on PVC / Metallic/Wooden box, single mounting base frame covered with textured/metallic/white  front plate modules erected on / in wall / ceiling as per pipe erected. with necessary ceiling rose / H.D.Connector as directed.
(f) with medium class Rigid PVC pipe and accessories erected concealed in  wall/ceiling complete.Cat.III
</t>
  </si>
  <si>
    <t xml:space="preserve">Point wiring for on board Looped Plug with 6A Modular type switch &amp; 5 pin socket erected on PVC / Metallic/Wooden box, single mounting base frame covered with textured / metallic/white  front plate modules erected  on  / in wall / ceiling with following type accessories.Cat. III
</t>
  </si>
  <si>
    <t>Point wiring for Individual Plug with  &amp; earth wire of 1.5 sq.mm (Green) both are of ISI marked 1.1 KV grade FRLS PVC insulated multi strand copper wires up to 10 mtr length, in below type of pipe erected  complete with Modular type switch &amp; 5 pin Plug  erected on PVC / Metallic/Wooden box covered with appropriate front plate modules erected on / in wall / ceiling as per pipe erected with following type of accessories.
[I] For 6A Plug and 6 a switch  with 2-1.5 sq.mm Cu. Wire from nearby switchboard/mcb db board
(f) with medium class Rigid PVC pipe and accessories erected concealed in  wall/ceiling complete.Cat.III</t>
  </si>
  <si>
    <t xml:space="preserve">Point wiring for Individual Plug with  &amp; earth wire of 1.5 sq.mm (Green) both are of ISI marked 1.1 KV grade FRLS PVC insulated multi strand copper wires up to 10 mtr length, in below type of pipe erected  complete with Modular type switch &amp; 5 pin Plug  erected on PVC / Metallic/Wooden box covered with appropriate front plate modules erected on / in wall / ceiling as per pipe erected with following type of accessories.
[II] For 16A Plug and 16 amp switch  with 2-2.5 sq.mm Cu. Wire from mcb db board.
(f) with medium class Rigid PVC pipe and accessories erected concealed in  wall/ceiling complete. Cat. III
</t>
  </si>
  <si>
    <t xml:space="preserve">Point wiring for Individual Plug with  &amp; earth wire of 1.5 sq.mm (Green) both are of ISI marked 1.1 KV grade FRLS PVC insulated multi strand copper wires up to 10 mtr length, in below type of pipe erected  complete with Modular type switch &amp; 5 pin Plug  erected on PVC / Metallic/Wooden box covered with appropriate front plate modules erected on / in wall / ceiling as per pipe erected with following type of accessories.
[III] For 16A Plug and 16 amp switch  with 2-4 sq.mm Cu. Wire with 2.5 sq.mm ( green) earthing wire from mcb d b board.
(f) with medium class Rigid PVC pipe and accessories erected concealed in  wall/ceiling complete
</t>
  </si>
  <si>
    <t>Ea</t>
  </si>
  <si>
    <t>Providing and erecting ISI mark Medium class RIGID PVC PIPES of following size complete to be erected on/in wall or ceiling  erected with necessary PVC fittings &amp; Junction boxes fixed with adhesive solution &amp; Clamps with following dia of pipes, in approved manner as directed 
(b) 25 mm</t>
  </si>
  <si>
    <t>Providing and erecting ISI mark Medium class RIGID PVC PIPES of following size complete to be erected on/in wall or ceiling  erected with necessary PVC fittings &amp; Junction boxes fixed with adhesive solution &amp; Clamps with following dia of pipes, in approved manner as directed 
(c) 32 mm</t>
  </si>
  <si>
    <t>Providing and erecting ISI mark Medium class RIGID PVC PIPES of following size complete to be erected on/in wall or ceiling  erected with necessary PVC fittings &amp; Junction boxes fixed with adhesive solution &amp; Clamps with following dia of pipes, in approved manner as directed 
(d) 40 mm</t>
  </si>
  <si>
    <t xml:space="preserve">SITC of Under floor pregalvanized junction box with knock outs suitable for 60x25mm and 90x35mm two PVC duct entries in all the four sides. The box is suitable for 70mm screed height with a powder coated trap and frame (2+3mm) suitable for Marble flooring with 10mm recess. height adjustable. Dimensions:300 x 300 x 65-90mm
</t>
  </si>
  <si>
    <t xml:space="preserve">SITC of Under floor pregalvanized junction box with knock outs suitable for 60x25mm / 90x35mm single PVC duct entry in all the four sides. The box is suitable for 70mm screed height with a powder coated trap and frame (2+3mm) suitable for Marble flooring with 20mm recess. height adjustable. Dimensions:225 x 225 x 65-90mm
</t>
  </si>
  <si>
    <t xml:space="preserve">SITC of Under floor pregalvanized junction box with knock outs suitable for 60x25mm / 90x35mm single PVC duct entry in all the four sides. The box is suitable for 70mm screed height with a powder coated trap and frame (2+3mm) suitable for Marble flooring with 20mm recess. height adjustable. Dimensions:150 x 150 x 65-90mm
</t>
  </si>
  <si>
    <t xml:space="preserve">SITC of 50 mm x 38 mm x 1 compatment high impact PVC material (hammer test according to DIN EN 60068-2-75) in compliance with the relevant standard to EN 50085-2-2 floor Trunking as per specification with all fixing accessories
</t>
  </si>
  <si>
    <t xml:space="preserve">SITC of 100 mm x 38 mm x 2 compartment high impact PVC material (hammer test according to DIN EN 60068-2-75) in compliance with the relevant standard to EN 50085-2-2 floor Trunking as per specification with all fixing accessories
</t>
  </si>
  <si>
    <t xml:space="preserve">SITC of 150 mm x 38 mm x 3 compartment high impact PVC material (hammer test according to DIN EN 60068-2-75) in compliance with the relevant standard to EN 50085-2-2 floor Trunking as per specification with all fixing accessories
</t>
  </si>
  <si>
    <t xml:space="preserve">SITC of 225 mm x 38 mm x 3 compartment high impact PVC material (hammer test according to DIN EN 60068-2-75) in compliance with the relevant standard to EN 50085-2-2 floor Trunking as per specification with all fixing accessories
</t>
  </si>
  <si>
    <t xml:space="preserve">SITC of 300 mm x 38 mm x 3 compartment high impact PVC material (hammer test according to DIN EN 60068-2-75) in compliance with the relevant standard to EN 50085-2-2 floor Trunking as per specification with all fixing accessories
</t>
  </si>
  <si>
    <t xml:space="preserve">SITC of Vertical connection box made of galvanised sheet steel for feeding the cables from the Distribution Box through the under floor ducts suitable for 225 mm width UPVC ducts as per specification &amp; drawing of with all fixing accessories
</t>
  </si>
  <si>
    <t xml:space="preserve">SITC of Vertical connection box made of galvanised sheet steel for feeding the cables from the Distribution Box through the under floor ducts suitable for 300 mm width UPVC ducts as per specification &amp; drawing of with all fixing accessories
</t>
  </si>
  <si>
    <t xml:space="preserve">Mains with 1.1 KV grade FRLS PVC insulated ISI marked stranded Copper conductor wire in following type of pipe to be erected in / on wall / ceiling with 2.5 sq. mm copper conductor FRLS PVC insulated stranded wire of green colour for earth continuity of following size
Supplying and Laying of   4 nos. of 6 sq mm Cu. FRLS flexible wires with 2 nos 2.5 sqmm Cu.  FRLS flexible wires
</t>
  </si>
  <si>
    <t xml:space="preserve">Mains with 1.1 KV grade FRLS PVC insulated ISI marked stranded Copper conductor wire in following type of pipe to be erected in / on wall / ceiling with 2.5 sq. mm copper conductor FRLS PVC insulated stranded wire of green colour for earth continuity of following size
Supplying and Laying of   4 nos. of 4 sq mm Cu. FRLS flexible wires with 2 nos 2.5 sqmm Cu.  FRLS flexible wires
</t>
  </si>
  <si>
    <t xml:space="preserve">Mains with 1.1 KV grade FRLS PVC insulated ISI marked stranded Copper conductor wire in following type of pipe to be erected in / on wall / ceiling with 2.5 sq. mm copper conductor FRLS PVC insulated stranded wire of green colour for earth continuity of following size
Supplying and Laying of   2 nos. of 6 sq mm Cu. FRLS flexible wires with 1 nos 2.5 sqmm Cu.  FRLS flexible wires 
</t>
  </si>
  <si>
    <t xml:space="preserve">Mains with 1.1 KV grade FRLS PVC insulated ISI marked stranded Copper conductor wire in following type of pipe to be erected in / on wall / ceiling with 2.5 sq. mm copper conductor FRLS PVC insulated stranded wire of green colour for earth continuity of following size
Supplying and Laying of   2 nos. of 4 sq mm Cu. FRLS flexible wires with 1 nos 2.5 sqmm Cu.  FRLS flexible wires
</t>
  </si>
  <si>
    <t xml:space="preserve">Mains with 1.1 KV grade FRLS PVC insulated ISI marked stranded Copper conductor wire in following type of pipe  to be erected concealed in /flushed on wall/ceiling, with 1.5 sq. mm copper conductor FRLS PVC insulated stranded wire of green colour for earth continuity of following size 
Supplying and Laying of   2 nos. of 2.5 sq mm Cu. FRLS flexible wires with 1 nos 1.5 sqmm Cu.  FRLS flexible wires
</t>
  </si>
  <si>
    <t xml:space="preserve">Supply, Erecting, testing and commissioning of only TPN D.B. PPI type with space for FPMCB as incoming and space for DPELMCB and 4 SPMCB as outgoing per phase (i.e. 8 way per phase D.B.) 
</t>
  </si>
  <si>
    <t xml:space="preserve">Supply, Erecting, testing and commissioning of  SPN D.B. with space for DPELMCB as incoming and 4 SPMCB as outgoing per phase (i.e. 8 way D.B.) 
</t>
  </si>
  <si>
    <t xml:space="preserve">Miniature circuit breaker single pole suitable to operate on 240 V A.C. system and having breaking capacity  10 KA to be erected in existing box. confirming to IS 8828/1996 with ISI Mark 
6 to 25 A SP MCB
</t>
  </si>
  <si>
    <t>40Amp SP MCB</t>
  </si>
  <si>
    <t xml:space="preserve">Providing &amp; erecting 240 V MCB double pole switch for motor &amp; inductive load    (C Curve) having 10 KA breaking capacity &amp; confirms to IS : 8828 in existing box having following capacity 
6 to 32 A DP MCB
</t>
  </si>
  <si>
    <t>40 A DP MCB</t>
  </si>
  <si>
    <t xml:space="preserve">Approved make ELCBs / RCCBs conforming to IS: 12640 and having sensitivity of 30 mA and Short Circuit withstand capacity of 6 KA and suitable for operation on single phase 240 V. having characteristic of quick action &amp; tripping with all advance feature &amp; do not incorporate any electronic component. for following Max. rating  erected as directed
25 to 32A / 30mA DP ELMCB
</t>
  </si>
  <si>
    <t>40 A / 30 mA DP ELMCB</t>
  </si>
  <si>
    <t>63 A / 30 mA DP ELMCB</t>
  </si>
  <si>
    <t xml:space="preserve">Providing &amp; erecting 415 V MCB three Pole  for Motor &amp; Inductive  Load (C Curve) having 10KA breaking capacity &amp; confirms to IS :8828 in existing box having following capacity 
(a) 6 to 32 Amp. Cat.III </t>
  </si>
  <si>
    <t xml:space="preserve">Providing &amp; erecting 415 V MCB three Pole  for Motor &amp; Inductive  Load (C Curve) having 10KA breaking capacity &amp; confirms to IS :8828 in existing box having following capacity 
(b) 40 Amp. Cat.III </t>
  </si>
  <si>
    <t xml:space="preserve">Providing &amp; erecting 415 V MCB Four Pole  for Motor &amp; Inductive  Load (C Curve) having 10KA breaking capacity &amp; confirms to IS :8828 in existing box having following capacity 
6 to 32A FP MCB
</t>
  </si>
  <si>
    <t>40 A FP MCB</t>
  </si>
  <si>
    <t>63 A FP MCB</t>
  </si>
  <si>
    <t xml:space="preserve">Approved make four pole moulded case circuit breaker having breaking Capacity ICU of 35KA. At 415 V, having normal current rating up to 125A. With fixed thermal &amp; magnetic release suitable to work on A.C. supply 50 c/s. with all iternal connections &amp; complete erected in existing 16 G.M.S. housing.
ICS= 100% of ICU only.
</t>
  </si>
  <si>
    <t xml:space="preserve">Approved make four pole moulded case circuit breaker having breaking Capacity ICU of 35KA. At 415 V, having normal current rating up to 200A. With fixed thermal &amp; magnetic release suitable to work on A.C. supply 50 c/s. with all iternal connections &amp; complete erected in existing 16 G.M.S. housing.
ICS= 100% of ICU only.
</t>
  </si>
  <si>
    <t xml:space="preserve">Supplying &amp; erecting approved make Digital time switch having lithium cell 6 years operative and operate battery backup 1 channel day clock with 14 memory programme, suitable to operate on 240V + 5%, 16A with, floating contacts Minimum switching setup time 1 minimum &amp; LCD display. Also comprised permanent ON/OFF switching. Programming switches &amp; housed in fire proof thermoplastic enclosure &amp; transparent cover erected as required with necessary connection erected as directed.
</t>
  </si>
  <si>
    <t xml:space="preserve">25 Amp DP Dinrail Mounted Contactor </t>
  </si>
  <si>
    <t xml:space="preserve">SITC of 40 Amp DP Dinrail Mounted Contactor </t>
  </si>
  <si>
    <t>SITC of IP65 Polycarbonate enclosure for DP MCB</t>
  </si>
  <si>
    <t>SITC of IP65 Polycarbonate enclosure for FP MCB</t>
  </si>
  <si>
    <t>SITC of IP65 Polycarbonate enclosure for FP MCCB</t>
  </si>
  <si>
    <t xml:space="preserve">SITC Of 32A x 250 Volt single phase Power socket outlet point having IP rating of IP:65 at convenient location with MCB.for outdoor duty.
</t>
  </si>
  <si>
    <t xml:space="preserve">SITC Of 32A x 415 Volt three phase Power socket outlet point having IP rating of IP:65 at convenient location with MCB.for outdoor duty.
</t>
  </si>
  <si>
    <t>SITC of 63 Amp FP Isolator with IP65 Enclosure</t>
  </si>
  <si>
    <t>SITC of 40 Amp FP Isolator with IP65 Enclosure</t>
  </si>
  <si>
    <t xml:space="preserve">Covering of cable with second class bricks laid cover the cable crosswise &amp; also on both sides with covering of 7. 5 Cms. layer of sand above &amp; below cable (cable shall be laid in 0.9mtr.deep &amp; 0.4 Mtr.wide trench).  Where there are more than one cable in the trench on either side of the cable, 5 Cms. over lapping of bricks shall be provided.
</t>
  </si>
  <si>
    <t>Construction of brick masonry pulling   chamber 450 mm x 450 mm inside clear size and depth up to 0.6 meter with 350 mm thick masonry in cement mortar proportion 1:5,cement finish cement plaster in CM proportion of 15 mm thickness from inside with 150 mm thick PCC at bottom with top slab minimum 200 mm thickness in M20 grade with reinforcement. The rate shall be inclusive of providing and fixing frame and  450 mm dia cover of FRC for the Heavy Duty. Rate also inclusive of excavation and back filling &amp; clearing the site by removing debris &amp; Shifting  of the debris &amp; making site good As per the Instruction of the Engineer In charge complete in all respect.</t>
  </si>
  <si>
    <t>Construction of brick masonry pulling   chamber 600 mm x 600 mm inside clear size and depth up to 0.60 meter with 350 mm thick masonry in cement mortar proportion 1:5,cement finish cement plaster in CM proportion of 15 mm thickness from inside with 150 mm thick PCC at bottom with top slab minimum 200 mm thickness in M20 grade with reinforcement. The rate shall be inclusive of providing and fixing frame and  600 mm dia cover of FRC for the Heavy Duty. Rate also inclusive of excavation and back filling &amp; clearing the site by removing debris &amp; Shifting  of the debris &amp; making site good As per the Instruction of the Engineer In charge complete in all respect.</t>
  </si>
  <si>
    <t>Construction of brick masonry pulling   chamber 750 mm x 750 mm inside clear size and depth up to 0.75 meter with 350 mm thick masonry in cement mortar proportion 1:5,cement finish cement plaster in CM proportion of 15 mm thickness from inside with 150 mm thick PCC at bottom with top slab minimum 200 mm thickness in M20 grade with reinforcement. The rate shall be inclusive of providing and fixing frame and  750 mm dia cover of FRC for the Heavy Duty. Rate also inclusive of excavation and back filling &amp; clearing the site by removing debris &amp; Shifting  of the debris &amp; making site good As per the Instruction of the Engineer In charge complete in all respect.</t>
  </si>
  <si>
    <t>Construction of brick masonry pulling   chamber 1000 mm x 1000 mm inside clear size and depth up to 1.0 meter with 350 mm thick masonry in cement mortar proportion 1:5,cement finish cement plaster in CM proportion of 15 mm thickness from inside with 150 mm thick PCC at bottom with top slab minimum 200 mm thickness in M20 grade with reinforcement. The rate shall be inclusive of providing and fixing frame and  900 mm dia cover of FRC for the Heavy Duty. Rate also inclusive of excavation and back filling &amp; clearing the site by removing debris &amp; Shifting  of the debris &amp; making site good As per the Instruction of the Engineer In charge complete in all respect.</t>
  </si>
  <si>
    <t xml:space="preserve">600 X 100 X 2 mm Thick
</t>
  </si>
  <si>
    <t xml:space="preserve">400 X 100 X 2 mm Thick
</t>
  </si>
  <si>
    <t xml:space="preserve">Providing and fixing approved make Perforated C type cable tray.  Made from CR sheet steel. The cable tray should be single or double bended as per required and as per IS 2062/1079 and shall be coated with hot dip galvanizing as per IS 2629/4759.  with coupler plate / Fish plate and GI hardware like nut - bolt and washers etc. erected on existing support  as per Specification and as per instruction of engineer in charge..
(2) 100 X 50 X 1.6 mm Thick
</t>
  </si>
  <si>
    <t>(5) 300 X 50 X 2 mm Thick</t>
  </si>
  <si>
    <t>(6) 450 X 50 X 2 mm Thick</t>
  </si>
  <si>
    <t>(7) 600 X 50 X 2 mm Thick</t>
  </si>
  <si>
    <t>185 sq.mm x 3.5c Al. XLPE Arm. Cable</t>
  </si>
  <si>
    <t>150 sq.mm x 3.5c Al. XLPE Arm. Cable</t>
  </si>
  <si>
    <t>120 sq.mm x 3.5c Al. XLPE Arm. Cable</t>
  </si>
  <si>
    <t>70 sq.mm x 3.5c Al. XLPE Arm. Cable</t>
  </si>
  <si>
    <t>50 sq.mm x 3.5c Al. XLPE Arm. Cable</t>
  </si>
  <si>
    <t>35 sq.mm x 3.5c Al. XLPE Arm. Cable</t>
  </si>
  <si>
    <t>25 sq.mm x 4 c Al. XLPE Arm. Cable</t>
  </si>
  <si>
    <t>16 sq.mm x 4 c Al. XLPE Arm. Cable</t>
  </si>
  <si>
    <t>10 sq.mm x 4 c Al. XLPE Arm. Cable</t>
  </si>
  <si>
    <t xml:space="preserve">Providing &amp; erecting XLPE(IS:7098) (I)-88 ISI armoured cable multistrand copper conductor for 1.1 KV. To be laid on wall with necessary clamps or in existing trench / pipe at road crossing or floor of following size cable.
16 sq.mm x 4 c cu. XLPE Arm. Cable
</t>
  </si>
  <si>
    <t xml:space="preserve">10 sq.mm x 4 c cu. XLPE Arm. Cable
</t>
  </si>
  <si>
    <t xml:space="preserve">6 sq.mm x 4 c cu. XLPE Arm. Cable
</t>
  </si>
  <si>
    <t xml:space="preserve">4 sq.mm x 4 c cu. XLPE Arm. Cable
</t>
  </si>
  <si>
    <t xml:space="preserve">6 sq.mm x 3 c cu. XLPE Arm. Cable
</t>
  </si>
  <si>
    <t xml:space="preserve">4 sq.mm x 3 c cu. XLPE Arm. Cable
</t>
  </si>
  <si>
    <t>50 Sq.mm. x 4 c XLPE Cu. Flexible Cable</t>
  </si>
  <si>
    <t>16 Sq.mm. x 4 c XLPE Cu. Flexible Cable</t>
  </si>
  <si>
    <t>providing and erecting Mains with ISI marked, 1.5KV grade electrolyte multi stranded, annealed copper conductor with heat resistant PVC insulated conforms to IS 694, IEC - 227 erected in existing pipe of  following size (Specifically for control panel, relays, power switchgears, motor starters &amp; control wiring) with required size of copper lugs, nuts and bolts if required.
(a) One wire 1.00 sq. mm</t>
  </si>
  <si>
    <t>(b) One wire 1.50 sq. mm</t>
  </si>
  <si>
    <t xml:space="preserve">Supplying &amp; erecting XLPE (IS:7098)(I)-88 ISI unarmoured copper cable 1.1 KV grade to be erected as directed of following size
3 core 2.5 Sq.mm.
</t>
  </si>
  <si>
    <t xml:space="preserve">185 sq.mm x 3.5c Al. XLPE Arm. Cable
</t>
  </si>
  <si>
    <t xml:space="preserve">150 sq.mm x 3.5c Al. XLPE Arm. Cable
</t>
  </si>
  <si>
    <t xml:space="preserve">120 sq.mm x 3.5c Al. XLPE Arm. Cable
</t>
  </si>
  <si>
    <t xml:space="preserve">70 sq.mm x 3.5c Al. XLPE Arm. Cable
</t>
  </si>
  <si>
    <t xml:space="preserve">50 sq.mm x 3.5c Al. XLPE Arm. Cable
</t>
  </si>
  <si>
    <t xml:space="preserve">50 sq.mm x 4c Cu. Flexible Cable
</t>
  </si>
  <si>
    <t xml:space="preserve">35 sq.mm x 3.5c Al. XLPE Arm. Cable
</t>
  </si>
  <si>
    <t xml:space="preserve">25 sq.mm x 4 c Al. XLPE Arm. Cable
</t>
  </si>
  <si>
    <t xml:space="preserve">16 sq.mm x 4 c Al./ Cu. XLPE Arm. Cable
</t>
  </si>
  <si>
    <t xml:space="preserve">10 sq.mm x 4 c Al./ Cu. XLPE Arm. Cable
</t>
  </si>
  <si>
    <t xml:space="preserve">6 sq.mm x 4 c Cu. XLPE Arm. Cable
</t>
  </si>
  <si>
    <t xml:space="preserve">4 sq.mm x 4 c Cu. XLPE Arm. Cable
</t>
  </si>
  <si>
    <t xml:space="preserve">6 sq.mm x 3 c Cu. XLPE Arm. Cable
</t>
  </si>
  <si>
    <t xml:space="preserve">4 sq.mm x 3 c Cu. XLPE Arm. Cable
</t>
  </si>
  <si>
    <t xml:space="preserve">SITC of Cable end termination of the following XLPE insulated PVC sheathed aluminum/copper conductor armored cables of 1100 volt grade including supplying and fixing of bimetallic Long neck crimping lugs, double compression type Brass glands with earthing.
3 core 2.5 Sq.mm.
</t>
  </si>
  <si>
    <t xml:space="preserve">MV Switchgear &amp; Power Panels (TTA as per IEC 61439)
</t>
  </si>
  <si>
    <t xml:space="preserve">Supply, Unloading at site, shifting to site, assembling, leveling, grouting, erecting, Testing, &amp; Commissioning main L.T. panel board, fabricated from M.S. sheet &amp; folded channel totally enclosed cubical type compartmentalized. Scope Covers Unloading at Site, Store in Weather Proof Condition, Shift to the Location Basement / GF / FF, Grouting, Installation, Testing &amp; Commissioning complete in all respect &amp; As per the instruction of Architect / Consultant / Engineer Incharge. Scope also covers Co ordination with Panel Manufacturer. 
</t>
  </si>
  <si>
    <t xml:space="preserve">Design, fabrication, assembling, supply, installation , testing of Panels for 415 V, 3 phase, 50 Hz, 4 wire power supply system.
</t>
  </si>
  <si>
    <t xml:space="preserve"> All large panels shall be provided with lifting hooks.  Distribution panels shall be fabricated in accordance with the specifications.</t>
  </si>
  <si>
    <t>Note : Panel vendor has to provide Surge Protection at every stage of the Distribution.</t>
  </si>
  <si>
    <t>1) Supporting rigid steel framework.</t>
  </si>
  <si>
    <t>2) Cubicle type, 14 gauge CRCA  sheet steel enclosed.</t>
  </si>
  <si>
    <t>3) Complete with interconnections and distribution bus bars.</t>
  </si>
  <si>
    <t>4) Proper bonding to earth.</t>
  </si>
  <si>
    <t>5) Painting/lettering  on Breakers and distribution boards,  the location  they serve,  providing on each panel its circuit diagram.</t>
  </si>
  <si>
    <t>6) Providing cable clamps / supports within distribution boards cable alley.</t>
  </si>
  <si>
    <t>7) TPN   ACB’s / MCCB’s  shall mean 3 pole ACB’s / MCCB’s  with adequate size of neutral link.</t>
  </si>
  <si>
    <t>8) All MCB’s shall be of minimum 10 KA breaking capacity.</t>
  </si>
  <si>
    <t xml:space="preserve">9) The  breaking  capacity of MCCB’s are mentioned  panel  wise. </t>
  </si>
  <si>
    <t>10) All motor feeders MCCBs shall be of motor duty.</t>
  </si>
  <si>
    <t>11) Distribution  panels shall be Powder Coated with Siemens gray paint shade no. RAL-7032 of IS-5.</t>
  </si>
  <si>
    <t>12) Degree of protection for following type of distribution panel enclosure shall be as per IS:13947-1993.
a) IP 52 for indoor panels.
b) IP 54 for Service area panels.
c) IP 65 for outdoor panels.</t>
  </si>
  <si>
    <t>13) All  MCCB’s   shall be provided with operating   mechanism  for door interlock &amp; with the roraty handle.</t>
  </si>
  <si>
    <t>14) Current density of aluminium  shall be 1 sq mm for 0.8 amps for rated current of bus bars and current density of copper shall be 1 sq.mm for 1 amps for rated current of bus bars.</t>
  </si>
  <si>
    <t xml:space="preserve">15) Tinned copper earth bus as specified in the BOQ / SLD shall be provided through out the length of each board.
</t>
  </si>
  <si>
    <t xml:space="preserve">16) All measuring instruments (Meters) shall be of digital electronic with LED of approved make and compatible with BAS.
</t>
  </si>
  <si>
    <t xml:space="preserve">17) All hinged door shall be earthed through 2.5 sq mm tinned braided copper wire.
</t>
  </si>
  <si>
    <t xml:space="preserve">18) All panels shall have provision of the following:
a) IP 55 for outdoor panels.
b) Pad locking of MCCB’s handles in “OFF” Position.
</t>
  </si>
  <si>
    <t xml:space="preserve">19) Additional set of C.T.s, potential free contacts, connectors, contactors with wiring etc are to be provided for BAS including space required for various transducers in Main Switch Board sections.  Only transducers shall be supplied by BAS contractor.
</t>
  </si>
  <si>
    <t xml:space="preserve">20) All the C.T.s should be auto short link type.
</t>
  </si>
  <si>
    <t xml:space="preserve">21) All the MCCB's should be with rotary handle.
</t>
  </si>
  <si>
    <t xml:space="preserve">22) All MCB’s used for protection of resistive and lightly inductive load shall be type “B” characteristic and inductive (motor) load shall be of type “C” characteristic  and discharge lamps and UPS etc. shall be of type D characteristic. 
</t>
  </si>
  <si>
    <t xml:space="preserve">23) All incoming and outgoing air circuit breakers shall be placed on middle portion of the vertical in single tier formation.
</t>
  </si>
  <si>
    <t xml:space="preserve">24) All PTs / control transformer shall be provided with centre tap earth secondary.
</t>
  </si>
  <si>
    <t xml:space="preserve">25) If Any descripancy found in SLD &amp; BOQ, it should be brought in the notice of the Client / Consultant, Client / Consultant's decision will be final in case of any descripancy.
26) All outdoor panles should be provided with minimum 600mm height fabrication stand with all side 2mm thick M.S. powder coated sheet.
</t>
  </si>
  <si>
    <t xml:space="preserve">26) G.A. Drawing should be checked &amp; Finalised by consultant before fabrication.
</t>
  </si>
  <si>
    <t>Supplying and erecting LED indoor fittings with LEDs of wattage 0.2 Watt to 0.5 Watt assembled on single MCPCB,  with housing used as a heat sink shall be made of thick sheet Steel conforming to IS: 513/CRCA/ aluminium die cast  powder coated and high U.V. &amp; corrosion resistance  with diffuser  with company mark/name 160V to 270V, Power Factor more than 0.95, THD &lt; 15%,
CCT  3000 K to 6500K, 
Luminaire efficacy&gt; 85 lumens/watt ,LED 
LED driver efficiency &gt; 85 %
( fitting required LM-79 &amp; LM-80 Certificates)(NOTE: Below description have shown ranges of Wattage capacity of LED fittings.The Engineer incharge may select any wattage capacity between the ranges shown.)
(A) Tube Light with integral driver
(iv) 22-24 Watts, Surge - 2KV,IP-20, conventional 4 feet. Cat-lll</t>
  </si>
  <si>
    <t xml:space="preserve">Supplying and erecting LED indoor fittings with LEDs of wattage 0.2 Watt to 0.5 Watt assembled on single MCPCB,  with housing used as a heat sink shall be made of thick sheet Steel conforming to IS: 513/CRCA/ aluminium die cast  powder coated and high U.V. &amp; corrosion resistance  with diffuser  with company mark/name 160V to 270V, Power Factor more than 0.95, THD &lt; 15%,
CCT  3000 K to 6500K, 
Luminaire efficacy&gt; 85 lumens/watt ,LED 
LED driver efficiency &gt; 85 %
( fitting required LM-79 &amp; LM-80 Certificates)(NOTE: Below description have shown ranges of Wattage capacity of LED fittings.The Engineer incharge may select any wattage capacity between the ranges shown.)
(A) Tube Light with integral driver
(v) 36-40 Watts, Surge-2 KV, IP-20, conventional 4 feet. Cat-lll
</t>
  </si>
  <si>
    <t xml:space="preserve">Supplying and erecting LED indoor fittings with LEDs of wattage 0.2 Watt to 0.5 Watt assembled on single MCPCB,  with housing used as a heat sink shall be made of thick sheet Steel conforming to IS: 513/CRCA/aluminium pressure die cast  powder coated and high U.V. &amp; corrosion resistance  with diffuser  housed in aluminium casted body with company mark/name 
160V to 270V,Power Factor more than 0.95, THD &lt; 15 %,
CCT  3000 K to 6500K, 
Luminaire efficacy&gt; 85 lumens/watt ,
LED driver efficiency &gt; 85 %
( fitting required LM-79 &amp; LM-80 Certificates)(NOTE: Below description have shown ranges of Wattage capacity of LED fittings.The Engineer incharge may select any wattage capacity between the ranges shown.)
(A) Square/ Circular shaped Surface/Recessed Mount Downlight with provision for spring loaded mounting clips complete.IP20
(i) 5-9 watts,Surge-2 KV. Cat-lll
</t>
  </si>
  <si>
    <t xml:space="preserve">Supplying and erecting LED indoor fittings with LEDs of wattage 0.2 Watt to 0.5 Watt assembled on single MCPCB,  with housing used as a heat sink shall be made of thick sheet Steel conforming to IS: 513/CRCA/aluminium pressure die cast  powder coated and high U.V. &amp; corrosion resistance  with diffuser  housed in aluminium casted body with company mark/name 
160V to 270V,Power Factor more than 0.95, THD &lt; 15 %,
CCT  3000 K to 6500K, 
Luminaire efficacy&gt; 85 lumens/watt ,
LED driver efficiency &gt; 85 %
( fitting required LM-79 &amp; LM-80 Certificates)(NOTE: Below description have shown ranges of Wattage capacity of LED fittings.The Engineer incharge may select any wattage capacity between the ranges shown.)
(A) Square/ Circular shaped Surface/Recessed Mount Downlight with provision for spring loaded mounting clips complete.IP20
(ii) 11-15 watts, Surge-2 KV .Cat-lll
</t>
  </si>
  <si>
    <t xml:space="preserve">Supplying and erecting LED indoor fittings with LEDs of wattage 0.2 Watt to 0.5 Watt assembled on single MCPCB,  with housing used as a heat sink shall be made of thick sheet Steel conforming to IS: 513/CRCA/aluminium pressure die cast  powder coated and high U.V. &amp; corrosion resistance  with diffuser  housed in aluminium casted body with company mark/name 
160V to 270V,Power Factor more than 0.95, THD &lt; 15 %,
CCT  3000 K to 6500K, 
Luminaire efficacy&gt; 85 lumens/watt ,
LED driver efficiency &gt; 85 %
( fitting required LM-79 &amp; LM-80 Certificates)(NOTE: Below description have shown ranges of Wattage capacity of LED fittings.The Engineer incharge may select any wattage capacity between the ranges shown.)
(A) Square/ Circular shaped Surface/Recessed Mount Downlight with provision for spring loaded mounting clips complete.IP20
(iii) 16-20 watts, Surge-2 KV . Cat-lll
</t>
  </si>
  <si>
    <t xml:space="preserve">Supplying and erecting LED indoor fittings with LEDs of wattage 0.2 Watt to 0.5 Watt assembled on single MCPCB,  with housing used as a heat sink shall be made of thick sheet Steel conforming to IS: 513/CRCA/aluminium pressure die cast  powder coated and high U.V. &amp; corrosion resistance  with diffuser  housed in aluminium casted body with company mark/name 
160V to 270V,Power Factor more than 0.95, THD &lt; 15 %,
CCT  3000 K to 6500K, 
Luminaire efficacy&gt; 85 lumens/watt ,
LED driver efficiency &gt; 85 %
( fitting required LM-79 &amp; LM-80 Certificates)(NOTE: Below description have shown ranges of Wattage capacity of LED fittings.The Engineer incharge may select any wattage capacity between the ranges shown.)
(A) Square/ Circular shaped Surface/Recessed Mount Downlight with provision for spring loaded mounting clips complete.IP20
(iv) 22-24 watts, Surge-2 KV. Cat-lll
</t>
  </si>
  <si>
    <t xml:space="preserve">Providing and erecting PVC body surface or pendent mounting LED Bulk type 9 watt Lighting Fitting with electronic driver. And lumen output from luminaire 720lm , input voltage range 90-300VAC , 50Hz cool white(3000 to 6500k), inbuilt driver, -20degC to +60degC working temperature, AL frame with Beam Angle 120deg  </t>
  </si>
  <si>
    <t>Supplying, installing, testing and commissioning of 35 W surface-mounted LED downlight, IP65 protection rating, suitable for indoor/outdoor use, with system efficacy ≥100 lm/W, high-purity reflector and integral control gear. The luminaire shall have minimum 50,000 hours life (L70B50 @ 25°C), CRI ≥ 80, colour temperature 3000/4000/6500 K (as specified), and corrosion-resistant powder-coated housing. The fitting shall operate on 230 V AC, 50 Hz, include all necessary accessories, mounting hardware and make complete in all respects as per specification and engineer’s direction.</t>
  </si>
  <si>
    <t>Supplying and erecting LED street light / Flood light fittings with High power White LEDs wattage of 3 Watt and above assembled on single MCPCB, efficiency more than 130 lm/w and corrosion free High pressure die cast aluminum housing with smooth finish powder coated and heat sink extruded aluminium with diffuser and Polycarbonate optics/ lenses, with toughened glass  with company mark/name engraved or embossed 160 to 270 V,Power Factor more than 0.95, THD &lt; 10 %, CCT  3000 K to 5700K,Uniformity ratio &gt;0.45, Luminaire efficacy&gt; 100 lumens/watt . LED driver efficiency &gt; 85 %.(  fittings required LM-79 &amp; LM-80 certificates)(NOTE: Below description have shown ranges of Wattage capacity of LED fittings.The Engineer incharge may select any wattage capacity between the ranges shown.)
(A) Street Light (IP-65), Surge protection -4KV integral and ,Light must have 440VAC line supply with over-voltage protection. 
(iii) Above 60 to 90 watts Cat-lll</t>
  </si>
  <si>
    <t>Supplying and erecting LED street light / Flood light fittings with High power White LEDs wattage of 3 Watt and above assembled on single MCPCB, efficiency more than 130 lm/w and corrosion free High pressure die cast aluminum housing with smooth finish powder coated and heat sink extruded aluminium with diffuser and Polycarbonate optics/ lenses, with toughened glass  with company mark/name engraved or embossed 160 to 270 V,Power Factor more than 0.95, THD &lt; 10 %, CCT  3000 K to 5700K,Uniformity ratio &gt;0.45, Luminaire efficacy&gt; 100 lumens/watt . LED driver efficiency &gt; 85 %.(  fittings required LM-79 &amp; LM-80 certificates)(NOTE: Below description have shown ranges of Wattage capacity of LED fittings.The Engineer incharge may select any wattage capacity between the ranges shown.)
(B) Flood Light (IP-65),  Surge protection -4KV integral and ,Light must have 440VAC line supply with over-voltage protection. 
(iii) Above 60  to 90 watts Cat-lll</t>
  </si>
  <si>
    <t>Supplying and erecting LED street light / Flood light fittings with High power White LEDs wattage of 3 Watt and above assembled on single MCPCB, efficiency more than 130 lm/w and corrosion free High pressure die cast aluminum housing with smooth finish powder coated and heat sink extruded aluminium with diffuser and Polycarbonate optics/ lenses, with toughened glass  with company mark/name engraved or embossed 160 to 270 V,Power Factor more than 0.95, THD &lt; 10 %, CCT  3000 K to 5700K,Uniformity ratio &gt;0.45, Luminaire efficacy&gt; 100 lumens/watt . LED driver efficiency &gt; 85 %.(  fittings required LM-79 &amp; LM-80 certificates)(NOTE: Below description have shown ranges of Wattage capacity of LED fittings.The Engineer incharge may select any wattage capacity between the ranges shown.)
(B) Flood Light (IP-65),  Surge protection -4KV integral and ,Light must have 440VAC line supply with over-voltage protection. 
(iv) above 90 to 120 watts Cat-lll</t>
  </si>
  <si>
    <t xml:space="preserve">Supplying &amp; erecting single phase approved make industrial exhaust fan suitable for medium duty ring mounted low noise operation suitable for medium duty having following dia size and maximum speed in RPM
[A] 305 mm dia 900 RPM
</t>
  </si>
  <si>
    <t>[D] 450 mm dia 900 RPM with louvers</t>
  </si>
  <si>
    <t xml:space="preserve">Supply, Installation, Testing and Commissioning of suitable sweep, BEE 5 Star rated, Ceiling fan with Brush Less Direct Current (BLDC) permanent ferrite magnet Motor, class of insulation: B, Rust free 3 nos.Aluminium blades, 2 nos. canopies, shackle kit with earthing provision,  copper winding, Power factor not &lt; 0.9, Service Value (CMM/W) minimum 6.85, Air delivery minimum 215 CMM, 350 RPM,230v (tolerance as per IS : 374-2019), THD &lt; 10%, with remote unit for Speed Control and all remaining accessories including safety pin, nut bolts, washers, temperature rise = 75 degree C (Max.),  suitable for 140 to  285 Voltage and rectifier circuit with surge, over current and overload protection , 50 Hz, Single phase AC Supply, earthing etc. Complete as required.[ Make shall be approved by Engineer in Charge] 
(B) 1200 mm Sweep (48")
</t>
  </si>
  <si>
    <t xml:space="preserve">Supplying and erecting 19 / 20 mm. nominal bore Medium Class M.S. Pipe down rod erected duly painted for fan complete with necessary 24/ O.20, 3 core flexible wire with earthing.
</t>
  </si>
  <si>
    <t xml:space="preserve">Providing and erecting Street Light pole bracket comprising main B Class GI pipe of 4.2 cm/require outside dia. complete with suitable B Class G.I. sleeve tubing of approx. 45cms.length and suitable for 76.5 mm /80mm / required size of pole top having sufficient fasteners for fixing the brackets and having spread of 1.5.mtr. length with 110 deg.with vertical plane &amp; suitable welded stays, reducer and with check nuts complete painted with one coat of Red oxide / PU base primer and two coats of Aluminium / PU paint. paint with following nos of arms. 
[A] Single Arm Bracket 1.5 Mtr
</t>
  </si>
  <si>
    <t>Providing  cement concrete.for foundation or for concrete filling in 1:2:4 ratio with 20 to 25 mm stone metal duly plastered with necessary curing for pole muffing or any other purpose.</t>
  </si>
  <si>
    <t>TMT Bar for Pole Foundation</t>
  </si>
  <si>
    <t>Kg.</t>
  </si>
  <si>
    <t xml:space="preserve">Providing and erecting ISI Marked 3core 240 Sq.mm XLPE  insulated 11 KV armoured cable Aluminium conductor  IS-7098 to be laid on wall with clamps or in provided cable trench / pipe approved manner as directed.
</t>
  </si>
  <si>
    <t xml:space="preserve">Supplying and making cable end terminations for the following size of 11 KV grade, XLPE aluminium conductor armored cable including termination kit complete heat shrinkable sleeve etc.
3 C x 240 sq.mm  11  KV XLPE cable (Outdoor)
</t>
  </si>
  <si>
    <t xml:space="preserve">SITC of following 1100 volts grade PVC insulated sheathed copper conductor armored control cables in existing trenches cables trays, clamped on wall with suitable saddles, fixing bolts, including testing and commissioning.
12 Core 4.0 sq mm PVC insulated copper conductor armored  control cables
</t>
  </si>
  <si>
    <t xml:space="preserve">SITC of Cable end termination of the following PVC insulated sheathed aluminium  conductor armored cables of 1100 volt grade including supplying and fixing of crimping lugs. Double compression glands with earthing provision and cable sockets
12 Core 4.0 sq.mm Control cable
</t>
  </si>
  <si>
    <t xml:space="preserve">logged with asbestos rope, save oil trays, exhaust piping of required length, standard wall/floor mounted fuel with level indicator and piping and  drip proof alternator, self excited, self regulated, screen protected, with excitation system, capable of delivering the rated system output at 415 volts, 3 phase, 0.8 PF, 50 Hz, 4 wire, running at 1500 RPM, conforming to IS-4722- 1968 with voltage regulation      +/- 5% of rated voltage from no load to full load. Both the engine and alternator fitted on a common fabricated steel base plate with antivibration mounting engine      and alternator both connected to each other by flexible flange coupling and with floor/wall mounted control panel box comprising  of voltmeter ammeter,   selector switches, ACB / MCCB / MCB of adequate capacity, </t>
  </si>
  <si>
    <t>indicator lamps duly wired with HRC fuses. The alternator &amp; control panel shall be connected with provided suitable capacity armoured cable and complete with Acoustic enclosure (canopy) made out of 16 SWG CRCA Sheet, sound absorbing material Rockwool of 64 density &amp; 100 mm thick conforming to IS:8183 / PU Foam of 40 Density - at least 40 mm. The resin bonded rockwool covered from inside the canopy by perforated sheet with 3/4 mm holes, sound level not more than 75 dB at a distance of 1 mtr, as per PVCT norms.DG set should have in built fuel tank capacity of minimum 8 hrs of continous running capacity on full load . Erection, commissioning and satisfactory testing as per requirement with first filling of fuel (minimum up to the 80%  of fuel tank capacity), oil, etc. with guarantee / Warrantee of complete system for Two years. &amp; with obtaining all necessary certificate from Electrical Inspector. The Capacity and Ratings of DG sets are as below. (As per new CPCB4+ Emission  norms  Engine With - Turbo Charger, EGR (Exhaust Gas Recirculation), CRS (Common Rail Fuel System), DOC (Diesel Oxidation Catalyst), SCR (Selective Catalytic Reduction), Integrated wiring harness connected to ECU .) 
(R) Continuous rating of 750 KVA</t>
  </si>
  <si>
    <t>SITC  of 8 mm dia solid Aluminium Conductor for roof top mesh grid  and tested as per IEC 62561- 2  conducted in the Govt. accredited  thirty party laboratory to meet the requirement of IS/IEC 62305 with Required Accessories - Aluminium Holding clamp at every 1 mtr distance, Aluminium/SS cross splicer at every crossing of Alu. conductor, Expansion piece with connectors at every 20 mtr distance, Aluminium straight Splicer to connect conductors. All Accessories  should be tested as per IEC 62561-1 2018 Cl. 6.3 for conditioning &amp; Ageing Test &amp;  6.4 for Lightning impulse current withstand test: 100 kA of 10/350µs waveform(Ageing &amp; Electrical test ) conducted in a sequence manner &amp; tested in the Govt. accredited Third party laboratory to meet the requirements of IS/IEC 6230</t>
  </si>
  <si>
    <t xml:space="preserve">SITC of 10 mm MS Round Solid Conductor having smooth surface Should be tested and use exclusively for lightning protection (Vertical Riser/Down Conductor which shall be concealed in Column OR Flushed on) to meet the requirement of IS IEC 62305 With Accessories - Earthing stud of dimension SS-75mm OD plate with 10mm dia tail connector used in structural steel ring earthing system to meet the requirements of IS/IEC 62305. (For Interconnecting the Column and the Terrace AL Conductor / Strip/Flat), SS Cross Connector to connect Earth fixing point to vertical raiser/Down conductor, SS Straight Splicer at every 4 Mtr to connect MS conductor in column, Bonding /Rebar Clamp at every 3 mtr suitable for interconnecting round conductor with reinforcement inside the concrete for structural earthing system, SS connector -To connect external conductor 8- 10 mm with earth fixing point. All Accessories  should be tested as per IEC 62561-1 2018 Cl. 6.3 for conditioning &amp; Ageing Test &amp;  6.4 for Lightning impulse current withstand test: 100 kA of 10/350µs waveform(Ageing &amp; Electrical test ) conducted in a sequence manner &amp; tested in the Govt. accredited Third party laboratory to meet the requirements of IS/IEC 6230
</t>
  </si>
  <si>
    <t>SITC  of Galvanized Steel Flat 25x6 mm thickness from earth electrode directly in ground as required.  Zinc coating: 500 g/m square (Approx:70 micron coating) tested and used exclusively for lightning protection earthing system and ring equipotential bonding.</t>
  </si>
  <si>
    <t>SITC of 14.2 mm dia 3 mtr long Earth electrode of High tensile steel electrode with 250 micron copper bonding &amp; 1 bag of Carbon fill Based environment friendly backfill tested as per IEC 62561-7 in NABL accredited Laboratory and suitable stainless Steel double sided clamp. Eco Friendly rust proof heavy duty weather proof Polyethylene Earth Pit Chamber with following dimensions :254 mm dia (top), 330 mm dia (bottom) &amp; 260 mm (height).</t>
  </si>
  <si>
    <t>Supplying &amp; erecting in earthpit of minimum bore dia. 225mm size  approved make Safe Earthing Electrode consisting Pipe-in-Pipe Technology as per IS 3043-1987 made of corrosion free hot dipped G.I.Pipes  having Outer pipe  dia of 80 mm having 80-200 Micron galvanising, Inner pipe dia of 40 mm having 200-250 Micron galvanising, connection terminal dia of     14 mm with constant ohmic value surrounded by highly conductive compound with high charge dissipation suitable for following type of applications  with chamber and heavy duty cover (A)(approved  make OEM has to submit test certificate including value of earth resistance of installation duly stamped and signed by agency and officer Incharge has to ensure the value of earthing resistane mentioned in test Certificate) &amp; having back filling compound of (B)  Inner chemical (CCM Compound)- Resistivity:- 0.2 ohm / meter testing as per IEC 62561-2017, Voltage drop:- &lt; 1 volt at no load &amp; dry form, Sulphar content:- &lt;2%(C) Back fill Compound  :- Earthing compound should be capable to retain moisture for long time  Necessary test report must be submitted by Agency.
[C] For Electrical Installation covering Transformer Neutrals, Lightning      arrester Earthing, A.C.Plant &amp; Sensitive      Computer System(like  Automation,      SCADA)i.e. independent Earthing      located in other than normal soil i.e.      Soft Rock,  Marshy Soil etc..
-Length of Pipe : 3 Mtrs.  
-Back filling Compound :2 nos  Bags of 25 Kg.</t>
  </si>
  <si>
    <t xml:space="preserve">Providing and erecting Pipe type earthing with 40 mm dia 2.5 mtr long 'B' grade G.I. pipe with necessary coupling buch buried in specially prepared earth pit &amp; G.I. earth wire of 8 SWG erected &amp; connected as directed (For panel)
</t>
  </si>
  <si>
    <t>Providing and erecting Annealed bare Copper wire 8 to 16 SWG.</t>
  </si>
  <si>
    <t>Providing and erecting required size HOT deep Galvanised iron strip for earthing of H.T. , OCB/ ACB/ Transformer LT panel board, Motors etc. using proper clamp.</t>
  </si>
  <si>
    <t>Providing and erecting required size Copper strip for earthing of H.T. OCB / ACB/ Transformer, LT panel board, Motors etc. using copper clamp.</t>
  </si>
  <si>
    <t xml:space="preserve">SITC of Water Tight Junction Box With necessary clamp for mounting of the J.B. ( All the cable / wire connections to the JB shall be with the Water tight Glands only )
</t>
  </si>
  <si>
    <t>Supplying &amp; erecting approved make LAN cable of following size in existing pipe as per direction
[C] CAT - 6</t>
  </si>
  <si>
    <t>Providing following type of Modular Type Accessories mounted with PVC / metallic/Wooden box, single mounting base frame covered with textured / metallic/white front plate , modules erected  with necessary connections as per site situation directed by Engineer In charge.
(8)  Computer  RJ-45 socket 
Cat.III</t>
  </si>
  <si>
    <t>SITC of 24 x 10/100/1000BASE-T ports
4 x Gigabit RJ45/SFP Combo ports
Advanced L2 switching and security features
L2+ Static Routing
Optional “standard mode” or “surveillance mode” management user interface                                                                                                                                                                                                                                                                 [Approved by Competent Authority i.e. not Below the rank of Executive Engineer ]</t>
  </si>
  <si>
    <t>SITC of Patch Panel Cat 6 UTP Keystone Type- 24 Port-Fully Loaded                                                                                                                                                                                                                                                                 [Approved by Competent Authority i.e. not Below the rank of Executive Engineer ]</t>
  </si>
  <si>
    <t>SITC of CAT6 UTP 24AWG PATCH CORD:1M,Plug 30U' Snag less                                                                                                                                                                                                                                                                 [Approved by Competent Authority i.e. not Below the rank of Executive Engineer ]</t>
  </si>
  <si>
    <t xml:space="preserve">Supply Installation Testing &amp; Commissioning of 2MP IR Dome Camera(2.8mm Lens with Aperture of F1.6 (By Default)/F2.0(On demand)),Audio Support, 1/2.8” SONY - CMOS, 2MP, 0Lux with IR LED on, 2.8mm IR Distance up to 50m, Video Analytics: Trip Wire, Intrusion Detection and Motion Detection, H.265/H.264/M-JPEG Video Compression, PoE Support, NAS Storage, SD Card(512GB), Quad Stream Support, 1/1 Audio I/O, 1/1 Alarm I/O, True WDR, 3D Noise Reduction, Adaptive Streaming, Smart Streaming and ROI, SNR &gt; 70 dB, ER Compliant &amp; Cyber Secured as per ISO / IEC 27402, BIS, CE, FCC, RoHS, IK10, IP67, UL, NDAA Compliant &amp; STQC Certified.
</t>
  </si>
  <si>
    <t xml:space="preserve">Supply, Installation, Testing &amp; Commissioning of Outdoor 1/2.8 inch CMOS 2 MP or better, IR  PTZ Camera, Effective pixels 1920 x 1080, 2MP 25x Optical Zoom &amp; 16x Digital Zoom, tripple stream; IR distance: 100 meter; Max frame rate: 25 fps; Lens type: Wide 5 to 6mm, Tele 120 to -150mm Motorized Auto focus zoom lens; Memory card slot: Min 256GB support. Minimum Illumination- Sense up on- Color: 0.005 lux color, B/W: 0 lux IR On, WDR 120dB, Edge Video Analysis Video Motion Detection, Intrusion, Lioter, Counter &amp; Tampering, 3DNR, BLC, HLC, White Balance, EIS, Defog, Mechanical switchable IR filter (Auto ICR), Pan Range 360° continuous, Tilt Range -10° to 90°, Pan/Tilt Modes - Pan: 0.1°/s - 180°/s; Tilt: 0.1°/s - 90°/s, Presets 256, Preset Accuracy 0.25 Deg, 16 Patrol &amp; Tours, Alarm I/O - 1In/1Out, 2-Way Audio- 1/1 Channel In/Out, 256GB  Memory card slot, 4 individually configurable privacy masks, 8 Region of Interest,  POE+ (802.3 at) or 24VAC 3A for indoor/Outdoor application, IP66/67, IK 10 , ONVIF Profiles S/G/T, Certifications: ONVIF Profile S/G/T compliant, UL/CSA 62368-1, CE (EN 50130-4), FCC Part 15, EN 55032, NDAA &amp; RoHS (EN63000) compliant. Allong with power supply and Mounting kit.
</t>
  </si>
  <si>
    <t>Supply, Installation, Testing &amp; Commissioning of Video Management Software supporting ONVIF Profile S &amp; G (Listed on ONVIF website), PSIA, Real time streaming protocol (RTSP) standards, emerging technologies in the industry, like 4K resolution, H.265 video compression codec, 3D PTZ control, 360° Fisheye camera and multi-imager/lens camera support. Software proposed should be SQL based with at least 500 camera and 05 clients included to view/record all the cameras, licenses should expandable up to 1000 cameras &amp; 10 clients without any additional version upgrade. N+1 redundancy should be supported with proposed VMS. Vendor to consider and quote all necessary additional software, Licenses and accessories required to make the system functional.
Video Management Software shall support -                                                                                                                                                                                                      
1) Perpetual software licence; must not be renewed periodically.                                                                                                                                                                                                                                                                                       
2) 2000 cameras management on single server instance.                                                                                                                                                    
3) N:1 and N:M recorder redundancy; application should also be able define priorities among the redundant servers                                                                                                                                                                   
4) Digital Signature and password protection on exported clips                                                                                                                                                           
5) Calendar Search with thumbnail image preview of recording and quick export of video clips                               
6) Smart Motion Detection/Search on recorded video for multiple regions of interest
7) Tracking object from selected set of interlinked surrounding cameras with smart algorithm (with min. 12 cameras)
8) Export recording by creating a package of clips of multiple cameras at different times that can be played sequentially
9) Centralized Device Maintenance: Tool to perform bulk camera firmware and password updates.
Software OEM should have toll free number for technical or service support.</t>
  </si>
  <si>
    <t xml:space="preserve">Supply Installation Testing &amp; Commissioning of Recording Server / Network Storage Manager (NSM) supporting ONVIF Profile S &amp; G, PSIA, real time streaming protocol (RTSP) standards, emerging technologies in the industry, like 4K resolution, H.265 video compression codec. System proposed shall have scalability up-to 128 cameras per recorder with sufficient licenses to record all the cameras in this requirement. It shall support simultaneous recording, live monitoring, playback/search of recorded video for all cameras supporting, support scheduled backfilling of the recordings from the edge storage/SD card of cameras for robust recording against temporary network failure. Recording to be considered for 30 days at full resolution, 25 FPS in RAID 5. Vendor to submit storage calculations.
It shall have Intel® Xeon Silver 4210R 2.4G, Minimum 32GB RAM; Dual, Hot-plug, Redundant Power Supply (1+1), 750W; OS drive: 2 (240GB) x M.2 Sticks Protected by RAID 1;  12 field upgrade 4 TB or 8 TB or 10 TB or 12 TB  or 16 TB SATA/SAS hard drive options, Data RAID Level: 0, 1, 5, 6, 10. Network: 4 x 1GbE supporting network throughput of 800 MBPS, Standard VGA/HDMI Graphics Adapter, Windows 10/Windows Server 2012/2016, Microsoft SQL Express 2019. Standard VGA Graphics Adapter, 3 USB; Certifications: UL, CE/EN, FCC, RoHS.
</t>
  </si>
  <si>
    <t>Supply Installation Testing &amp; Commissioning of 20TB Hard drive</t>
  </si>
  <si>
    <t>Supply of UHD LED Smart T.V. of 138.8 cm (55 inch), with Ultra HD (4K) (3840 x 2160), Viewing Angle - 178 degree, Aspect Ration - 16:09, Powr supply, 100-240 VAC 50-60 Hz, supporting smart features like Bluetooth, Built-in Wi-Fi, Screen Mirroring, 1 TV,Warranty Card, AC Power Cord, Remote Control, User Manual - 1 unit Each, Batteries - 2 Units, Speaker Output RMS 20watt, with 3 side HDMI port, 2 nos. UCS ports.</t>
  </si>
  <si>
    <t>Supply of 9U/600 Rack/ Welded/WM/Off White,Glass Door/9U/WM/Gray,Server /IT Rack mount power distribution unit, 1Ph, 230V, 16A, 50/60Hz, 2U standard with 6 X Indian Round Pin 5/15A, Inlet Plug type 16A Indian Round Pin, 16A MCB - PDU Rating 3.6KVA/Side feed-1.5Mt/ Black,Horz. Cable Organiser/1U/Loop,Cantilever Shelf/Type2/1U/Off White,Mounting Hardware-CR (Pack of 20),ITE / Server Rack Air Circulation module/90CFM</t>
  </si>
  <si>
    <t>SITC of 24 x 10/100/1000BASE-T PoE ports, 4 x Gigabit RJ45/SFP Combo ports, Advanced L2 switching and security features, L2+ Static Routing
Optional “standard mode” or “surveillance mode” management user interface
193 W PoE budget,                                                                                                                                                                                                                                                              [Approved by Competent Authority i.e. not Below the rank of Executive Engineer ]</t>
  </si>
  <si>
    <t>SITC of LIU 12 PORT Rack Mount - Loaded (LC) SM                                                                                                                                                                                                                                                                [Approved by Competent Authority i.e. not Below the rank of Executive Engineer ]</t>
  </si>
  <si>
    <t>SITC of PIGTAIL LC SM SIMPLEX LENGTH- 1m                                                                                                                                                                                                                                                               [Approved by Competent Authority i.e. not Below the rank of Executive Engineer ]</t>
  </si>
  <si>
    <t>SITC of PATCH CORD LC-LC SM DUPLEX LENGTH- 3m                                                                                                                                                                                                                                                               [Approved by Competent Authority i.e. not Below the rank of Executive Engineer ]</t>
  </si>
  <si>
    <t>SITC of Face Plate - Single (Keystone Jack,square)                                                                                                                                                                                                                                                                [Approved by Competent Authority i.e. not Below the rank of Executive Engineer ]</t>
  </si>
  <si>
    <t>SITC of Jack Cat 6 Keystone UTP                                                                                                                                                                                                                                                                [Approved by Competent Authority i.e. not Below the rank of Executive Engineer ]</t>
  </si>
  <si>
    <t>SITC of Maximum distance of up to 10 km
Hot-pluggable 
Single-mode fiber 
1000BASE-LX (IEEE 802.3z standard)
Duplex LC connector
MSA, RoHS-compliant [Approved by Competent Authority i.e. not Below the rank of Executive Engineer ]</t>
  </si>
  <si>
    <t>SITC of 20 x SFP ports
4 x Combo 10/100/1000BASE-T/SFP ports
4 x 10G SFP+ ports
6 kV surge protection on all RJ-45 access ports
Switch Resource Management (SRM) for ﬂexible management of system resources
Redundant Power Supply (RPS) support
MPLS L2VPM/L3 VPN support
Full L3 routing protocol support including OSPF, BGP, and ISIS for IPv4/IPv6
SDN-enabled switch, compatible with Openflow 1.3
10-GbE SFP+ to SFP+ 1M Direct Attach Cable  [Approved by Competent Authority i.e. not Below the rank of Executive Engineer ]</t>
  </si>
  <si>
    <t xml:space="preserve">Supply, Installation Testing &amp; Commissioning  5 Mtr. HDMI Interface Cable as per the detailed Specifications supports transmission of 4K Signals as per the detailed Specifications </t>
  </si>
  <si>
    <t xml:space="preserve">Supply, Installation Testing &amp; Commissioning  10 Mtr. HDMI Interface Cable as per the detailed Specifications supports transmission of 4K Signals as per the detailed Specifications </t>
  </si>
  <si>
    <t xml:space="preserve">Supply, Installation Testing &amp; Commissioning  15 Mtr. HDMI Interface Cable as per the detailed Specifications supports transmission of 4K Signals as per the detailed Specifications </t>
  </si>
  <si>
    <t xml:space="preserve">Supplying &amp; erecting approved make LAN cable of following size in existing pipe as per direction
[C] CAT - 6
</t>
  </si>
  <si>
    <t>Providing &amp; Erecting 6 core fibre optic SM 9/125um double sheath, CSTA, Unitube, Outdoor cable (per m)</t>
  </si>
  <si>
    <t>The mimic annunciator for the fire alarm control panels (FACP). This provides the FACP with remote, serially-connected display. A five inch touchscreen display provides system status, point information, and event counters. The display shows two events simultaneously, and pages through up to 50 of the highest priority events in the system. The RLD also provides system control with six programmable softtouch buttons as well as Acknowledge, Silence, Reset and Drill.</t>
  </si>
  <si>
    <t xml:space="preserve">Supply of UL268, 7th Edition Addressable Multi-criteria Photo-Thermal Detector with sensitivity range of 0.5 to 4.0% obs/ft.The intelligent multi criteria detection device shall include the ability to combine the signal of the thermal sensor with the signal of the photoelectric signal in an effort to react hastily in the event of a fire situation. It shall also include the inherent ability to distinguish between a fire condition and a false alarm condition by examining the characteristics of the thermal and smoke sensing chambers and comparing them to a database of actual fire and deceptive phenomena. The detector shall have twin bi-colour LED for 360 deg viewing. Addressing shall be with user friendly rotary decimal switches. 
</t>
  </si>
  <si>
    <t xml:space="preserve">Supply of UL Listed Addressable Rate of Rise Heat Detector rated at 8.3 deg C/min. The detector shall have twin bi-colour LED for 360 deg viewing. Addressing shall be with user friendly rotary decimal switches. 
</t>
  </si>
  <si>
    <t xml:space="preserve">Supply, Installation, Testing And Commissioning of UL listed Addressable Manual Call Point (Pull down / Break Glass Type). The device shall have an LED which shall blink in normal state &amp; get steady on activation to monitor the heath status of the device.
</t>
  </si>
  <si>
    <t xml:space="preserve">Supply, Installation, Testing And Commissioning of UL Listed Sounder cum Strobe rated at 80 dBA @ 3m for Audible annunciation and 115cd flashintg at 1 Hz for visual indication. UL Listed 
</t>
  </si>
  <si>
    <t xml:space="preserve">Supply, Installation, Testing And Commissioning of Addressable Control Module for Sounders / Strobes / Sounder cum Strobes. The control module shall provide supervised NAC output rated at 24v DC, 2A. The device shall have an LED which shall blink in normal state &amp; get steady on activation to monitor the heath status of the device. Addressing shall be with user friendly rotary decimal switches. Module shall be supplied with mounting plate from OEM for ease of installation &amp; maintenance.
</t>
  </si>
  <si>
    <t xml:space="preserve">SITC of Optical Beam Detector with transmitter and receiver set of UL Listed. The detector shall have Minimum 90 m range, Automatic compensation, Maximum coverage 1500m2,  Automatic Signal strength adjustment, Emitter unit can be powered directly from zone (or loop), Features a Latching or Non- Latching fault relay, Full line continuity options
</t>
  </si>
  <si>
    <t xml:space="preserve">Supply, Installation, Testing And Commissioning of UL Listed Isolator Module for Isolating short / dewired / loose circuits with automatic resetting arrangement. Isolator Base can also be proposed, however in that case needs to be considered with each detector &amp; module. The device shall have an LED which shall blink in normal state &amp; get steady on activation to monitor the heath status of the device. Module shall be supplied with mounting plate from OEM for ease of installation &amp; maintenance.
</t>
  </si>
  <si>
    <t xml:space="preserve">Supply, installation, testing &amp; Commissioning of Battery pack suitable for back up of 4 hours with charger in case of Alarm condition.
</t>
  </si>
  <si>
    <t xml:space="preserve">Supply, installation, testing &amp; Commissioning of response indicator
</t>
  </si>
  <si>
    <t xml:space="preserve">Supply &amp; laying of 2 Core X 1.5 sq.mm. FRLS Armoured PVC Insulated copper cable
</t>
  </si>
  <si>
    <t xml:space="preserve">Supply &amp; laying of 4 Core X 1.5 sq.mm. FRLS Armoured PVC Insulated copper cable
</t>
  </si>
  <si>
    <t>Supply, Installation, Testing and Commissioning of electronic communicator supports POE (IEEE 802.3af) connectivity with a built-in tamper switch that communicates with 16 wire-free readers in the range of 10-12 meters, certified with CE, FCC/IC, RCM, SRRC, EAC</t>
  </si>
  <si>
    <t>Supply, Installation, Testing and Commissioning of electronic extender supports BUS485 connectivity with a built-in tamper switch that communicates with 16 wire-free readers in the range of 10-12 meters, certified with CE, FCC/IC, RCM, SRRC</t>
  </si>
  <si>
    <t>Supply, Installation, Testing and Commissioning of a web-based access control management tool that enables users to program access time zones, manage different calendars and view audit trails from each door. User-friendly interface and simple to set up and configure, giving users the flexibility and control as per requirement, supports multiworkstation compatibility with zero data corruption risk, data protection with SQL engine and Windows authentication, Supports 64000 doors, 4000000 users and unlimited access levels, compatible with property management systems, point of sale, standalone data on card technology, supports features like locker management, online monitorinng, lockdown, antipassback, event steam, roll call, card printing module, visitor management, partitions &amp; locations, database syncronization, alarm &amp; communications and many more secured with cybersecurity and BSI Kitemark Secure Digital Application with Mifare Programable 1K 150 units,secured enrollment unit supports RFID data assignment and encryption, Bluetooth and NFC technologies, Supports USB Type-B, 10BASE-T/100BASE-TX connectivity, certified with CE, FCC/IC, RCM,battery-operated programable device supports USB and RS232 connectivity, supports to initialise, diagnose, emergency opening, collect audit trails, update firmware for wire-free readers, certified with EN 55022 (1994), Class B, EN 50082 (1997)</t>
  </si>
  <si>
    <t>Supply, Installation, Testing and Comissioning of 2 Core 1.5 Sq MM Armourded Cable With Standard accessories</t>
  </si>
  <si>
    <t>Supply, Installation, Testing and Commissioning of Multiple Credential, Face Recognition, QR/Barcode, MultiCLASS SE and Dual RFID (125kHz EM, HID Prox &amp; 13.56Mhz MIFARE, MIFARE Plus, DESFire/EV1, FeliCa, iCLASS SE/SR/Seos, NFC), IP65, IK06, BLE</t>
  </si>
  <si>
    <t>Supply, Installation, Testing and Commissioning of BioStar 2 Time Attendance Standard Edition License Module (100~500 users)</t>
  </si>
  <si>
    <t>Supply, Installation, Testing and Commissioning of Workstation - Industry standard Intel based x64 platform computer system. Intel Core i7 12th generation 8C Processor, 32 GB of RAM DDR3/4, 512GB NVME SSD for Operating System, 1TB SATA Hard drive for application data, NVIDIA Quadro T400 4GB Graphics card, 1 x 1000Mbps ethernet network interface card along with appropriate licenced Operating System, licenced applications suites from OEM as per the technical requirement</t>
  </si>
  <si>
    <t>SITC of Turn Style / flap Gate with all kind of accessories and fixing</t>
  </si>
  <si>
    <t xml:space="preserve">Amount </t>
  </si>
  <si>
    <t>COMPOUND WALL</t>
  </si>
  <si>
    <t>Mass in situ concrete: BS 5328, designed  mix C30, 20mm</t>
  </si>
  <si>
    <t>Reinforced in situ concrete: BS 5328, designed  mix C20, 20mm</t>
  </si>
  <si>
    <t xml:space="preserve">Compound Wall, reinforced, thickness ≤ 200mm </t>
  </si>
  <si>
    <t>Ditto; Columns &amp; Beams</t>
  </si>
  <si>
    <t>Sides of Compound Wall</t>
  </si>
  <si>
    <t>16mm diameter in compound wall</t>
  </si>
  <si>
    <t>Electric Fencing</t>
  </si>
  <si>
    <t>Compound Wall Above Electric Fencing work_Supply,</t>
  </si>
  <si>
    <t>Installation, Testing &amp; Commissioning (SITC) of Electric</t>
  </si>
  <si>
    <t>Security Fence System comprising high-tensile galvanized</t>
  </si>
  <si>
    <t>steel wires mounted on heavy-duty UV-stabilized</t>
  </si>
  <si>
    <t>insulators fixed over the existing exterior compound wall</t>
  </si>
  <si>
    <t>using hot-dip galvanized MS/Y-shaped mounting brackets.</t>
  </si>
  <si>
    <t>The work shall include energizer, battery backup, solar</t>
  </si>
  <si>
    <t>power supply (if specified), lightning diverter, earthling</t>
  </si>
  <si>
    <t>system, warning sign boards, tensioners, strain insulators,</t>
  </si>
  <si>
    <t>gate connections alarm integration, all necessary</t>
  </si>
  <si>
    <t>accessories, cabling, connectors, hardware, fixing</t>
  </si>
  <si>
    <t>materials, testing, commissioning, and handing over</t>
  </si>
  <si>
    <t>complete in all respects as per approved drawings,</t>
  </si>
  <si>
    <t>manufacturer's specifications, and Engineer-in-Charge's</t>
  </si>
  <si>
    <t>instructions</t>
  </si>
  <si>
    <t>TRIMIX FLOORING</t>
  </si>
  <si>
    <t>Concrete Work</t>
  </si>
  <si>
    <t>Provide and lay 100 mm thick in-situ concrete floor, Grade</t>
  </si>
  <si>
    <t>25, finished with approved metallic dry-shake surface</t>
  </si>
  <si>
    <t>hardener (Trimix) applied at manufacturer's</t>
  </si>
  <si>
    <t>recommended rate of 3–5 kg/m², power floated to a</t>
  </si>
  <si>
    <t>smooth, dense, abrasion-resistant finish, including</t>
  </si>
  <si>
    <t>surface preparation, levelling, trowelling, curing, and all</t>
  </si>
  <si>
    <t>incidental labour and materials complete</t>
  </si>
  <si>
    <t>GRANITE FLOORING</t>
  </si>
  <si>
    <t>Supply and fix 20 mm thick polished natural granite floor</t>
  </si>
  <si>
    <t>tiles, approved colour and pattern, bedded and jointed in</t>
  </si>
  <si>
    <t>20 mm thick cement and sand (1:3) mortar, joints pointed</t>
  </si>
  <si>
    <t>with matching coloured cement grout, including cutting,</t>
  </si>
  <si>
    <t>fitting, trimming, waste.</t>
  </si>
  <si>
    <t>SURVELLIANCE ROOM</t>
  </si>
  <si>
    <t>Wrought  formwork, basic finish to</t>
  </si>
  <si>
    <t>Slabs</t>
  </si>
  <si>
    <t>Shear Walls</t>
  </si>
  <si>
    <t>16mm diameter in Slab, Beam &amp; Column</t>
  </si>
  <si>
    <t>Reinforced in situ concrete: BS 5328, designed  mix C30, 20mm</t>
  </si>
  <si>
    <t>Prepare and Apply two coats of weatherproof exterior</t>
  </si>
  <si>
    <t>Hardwood framed single-leaf Solid Core panel door  1200</t>
  </si>
  <si>
    <t>x2450x50mm (Finished),</t>
  </si>
  <si>
    <t>Aluminum framed window, as specified in ANNEXURE 2: "8mm + 8mm + 16 (ARGON GAP) DGU GLAZING". Comprising thermally broken powder-coated aluminum frame (extruded sections conforming to IS:733 and IS:1285), 8mm + 16mm Argon gas gap + 8mm Double Glazed Unit (DGU), low-E coating (hard coat) to inner face of outer pane, Argon gas fill (90% concentration), warm edge spacer bar (stainless steel or silicone foam), push-bar opening mechanism, SS304 friction stays (2 pairs), and EPDM perimeter seals. Fixed to structural opening with stainless steel anchors at 450mm centers. All glazing, sealants, and fixings included. Assumption: 1 window type W-01 on FF (as per schedule). Measured by area as exceeds 3.00 m².</t>
  </si>
  <si>
    <t>Window type W-01 (L30:1 – Window exceeding 3.00 m²) – Top-hung aluminum framed window, 3160mm wide × 1200mm high (3.79 m²).</t>
  </si>
  <si>
    <t>Window type W-05 (L30:1 – Window exceeding 3.00 m²) – Vertical sliding aluminum framed window, 1200mm wide × 7800mm high (9.36 m²). Spanning from LVL +3900 to LVL +11400 (double height – GF to FF)</t>
  </si>
  <si>
    <t>Window type – Fixed ribbon window / curtain walling, comprising thermally broken powder-coated aluminum framing system (mullions at maximum 1500mm centers, transoms at 1200mm centers), 8mm + 16mm Argon gap + 8mm DGU throughout, low-E coating, structural silicone glazing, SS304 fixings, and EPDM gaskets. Non-opening. All framing, glass, sealants, and fixings included. Assumption: 1 window type W-02 on FF. Sill at 2100 B.BOTTOM as per schedule.</t>
  </si>
  <si>
    <t>Window type W-02  – 13940mm wide × 1200mm high (16.73 m²)</t>
  </si>
  <si>
    <t>Window type W-03 – 450mm wide × 1200mm high (22.14 m²). Specification as W-02. All framing, glass, sealants, and fixings included. Assumption: 1 window type W-03 on FF. Sill at 2100 B.BOTTOM.</t>
  </si>
  <si>
    <t>Window type W-04 12600mm wide × 1200mm high (15.12 m²). Specification as W-02. All framing, glass, sealants, and fixings included. Assumption: 1 window type W-04 on FF. Sill at 2100 B.BOTTOM.</t>
  </si>
  <si>
    <t>Window type W-06 (L30:4 – Curtain walling / Ribbon window) – Fixed ribbon window / curtain walling, 15450mm wide × 1800mm high (27.81 m²). Comprising thermally broken powder-coated aluminum framing system (mullions at maximum 1500mm centers, transoms at 1800mm centers), 8mm + 16mm Argon gap + 8mm DGU throughout, low-E coating, structural silicone glazing, SS304 fixings, and EPDM gaskets. Non-opening. All framing, glass, sealants, and fixings included. Assumption: 1 window type W-06 on SF (from schedule). Sill at 1500 B.BOTTOM.</t>
  </si>
  <si>
    <t>Window type W-07 (L30:4 – Curtain walling / Ribbon window) – Fixed ribbon window / curtain walling, 36100mm wide × 1800mm high (64.98 m²). Comprising thermally broken powder-coated aluminum framing system (mullions at maximum 1500mm centers, transoms at 1800mm centers), 8mm + 16mm Argon gap + 8mm DGU throughout, low-E coating, structural silicone glazing, SS304 fixings, and EPDM gaskets. Non-opening. All framing, glass, sealants, and fixings included. Assumption: 1 window type W-07 on SF (from your schedule). Sill at 1500 B.BOTTOM.</t>
  </si>
  <si>
    <t>Window type W-08 (L30:4 – Curtain walling / Ribbon window) – Fixed ribbon window / curtain walling, 28300mm wide × 1800mm high (50.94 m²). Specification as W-07. All framing, glass, sealants, and fixings included. Assumption: 1 window type W-08 on SF (from your schedule). Sill at 1500 B.BOTTOM.</t>
  </si>
  <si>
    <t>Window type W-09 (L30:4 – Curtain walling / Ribbon window) – Fixed ribbon window / curtain walling, 12600mm wide × 1800mm high (22.68 m²). Specification as W-07. All framing, glass, sealants, and fixings included. Assumption: 1 window type W-09 on SF (from your schedule). Sill at 1500 B.BOTTOM.</t>
  </si>
  <si>
    <t>Window type W-10 (L30:1 – Window exceeding 3.00 m²) – Top-hung aluminum framed window, 8800mm wide × 900mm high (7.92 m²). Comprising thermally broken powder-coated aluminum frame, 8mm + 16mm Argon gap + 8mm DGU, low-E coating, push-bar opening mechanism (multiple sections), SS304 friction stays at maximum 600mm centers, and EPDM perimeter seals. Assumption: 1 window type W-10 on SF (from your schedule). Sill at 2400 B.BOTTOM.</t>
  </si>
  <si>
    <t>Window type W-11 (L30:6 – Windows 3.00 m² or less) – Top-hung aluminum framed window, 1200mm wide × 1800mm high (2.16 m² – measured as numbered unit). Comprising thermally broken powder-coated aluminum frame, 8mm + 16mm Argon gap + 8mm DGU, low-E coating, push-bar opening mechanism, SS304 friction stays, and EPDM perimeter seals. Assumption: 1 window type W-11 on SF (from your schedule). Sill at 1500 B.BOTTOM. Measured as numbered unit as area does not exceed 3.00 m².</t>
  </si>
  <si>
    <t>C/F</t>
  </si>
  <si>
    <t>B/F</t>
  </si>
  <si>
    <t>BILL NO. 3 - FIRST FLOOR</t>
  </si>
  <si>
    <t>BILL No. 3 - FIRST FLOOR</t>
  </si>
  <si>
    <t>BILL No. 4 - SECOND FLOOR</t>
  </si>
  <si>
    <t>BILL No. 5 - ELECTRICAL WORK</t>
  </si>
  <si>
    <t>BILL No. 6 - HVAC WORK</t>
  </si>
  <si>
    <t>Reinforcement bars; BS 4449; hot rolled plain round high tensile</t>
  </si>
  <si>
    <t xml:space="preserve">25mm diameter in column </t>
  </si>
  <si>
    <t xml:space="preserve">20mm diameter in column </t>
  </si>
  <si>
    <t>8mm diameter as links in column</t>
  </si>
  <si>
    <t>32mm diameter in shear walls</t>
  </si>
  <si>
    <t>25mm diameter in shear walls</t>
  </si>
  <si>
    <t>20mm diameter in shear walls</t>
  </si>
  <si>
    <t>8mm diameter as links in shear walls</t>
  </si>
  <si>
    <t xml:space="preserve">providing and erecting Mains with ISI marked, 1.5KV grade electrolyte multi stranded, annealed copper conductor with heat resistant PVC insulated conforms to IS 694, IEC - 227 erected in existing pipe of  following size (Specifically for control panel, relays, power switchgears, motor starters &amp; control wiring) with required size of copper lugs, nuts and bolts if required.
(e) One wire 6.00 sq. mm 
</t>
  </si>
  <si>
    <r>
      <rPr>
        <b/>
        <sz val="16"/>
        <rFont val="Cambria"/>
        <family val="1"/>
      </rPr>
      <t>Point Wiring</t>
    </r>
    <r>
      <rPr>
        <sz val="16"/>
        <rFont val="Cambria"/>
        <family val="1"/>
      </rPr>
      <t xml:space="preserve">
Point wiring for Light / Bell with    2-1.5 sq.mm  &amp; earth wire of 1.5 sq.mm (Green) both are of ISI marked 1.1 KV grade FRLS PVC insulated multi strand copper wires up to 10 mtr length , in below type of pipe erected  with 6A Modular type switch / bell push &amp; accessories and earth continuity  of following type, erected on PVC / Metallic/Wooden box, single mounting base frame  covered with textured/metallic/white front plate modules erected on /  in wall / ceiling as per pipe erected, with necessary Lamp holder/ceiling rose / H.D.Connector as directed.
(f) with medium class Rigid PVC pipe and accessories erected concealed in  wall/ceiling complete. Cat. III</t>
    </r>
  </si>
  <si>
    <r>
      <rPr>
        <b/>
        <sz val="16"/>
        <rFont val="Cambria"/>
        <family val="1"/>
      </rPr>
      <t>Raceway &amp; Junction Box</t>
    </r>
    <r>
      <rPr>
        <sz val="16"/>
        <rFont val="Cambria"/>
        <family val="1"/>
      </rPr>
      <t xml:space="preserve">
SITC of Under floor pregalvanized junction box with knock outs suitable for 60x25mm and 90x35mm three PVC duct entries in all the four sides. The box is suitable for 70mmscreed height with a powder coated trap and frame (2+3mm) suitable for Marble flooring with 10mm recess, height adjustable. Dimensions:400 x 400 x 65-90mm</t>
    </r>
  </si>
  <si>
    <r>
      <rPr>
        <b/>
        <sz val="16"/>
        <rFont val="Cambria"/>
        <family val="1"/>
      </rPr>
      <t>MAINS : ( not for Point wiring )</t>
    </r>
    <r>
      <rPr>
        <sz val="16"/>
        <rFont val="Cambria"/>
        <family val="1"/>
      </rPr>
      <t xml:space="preserve">
Mains with ISI marked, 1.5KV grade electrolyte multi stranded, annealed copper conductor with heat resistant PVC insulated conforms to IS 694, IEC - 227 erected in existing pipe of  following size (Specifically for control panel, relays, power switchgears, motor starters &amp; control wiring) with required size of copper lugs, nuts and bolts if required.
Supplying and Laying of   4 nos. of 10 sq mm Cu. FRLS flexible wires with 2 nos 4 sqmm Cu.  FRLS flexible wires
</t>
    </r>
  </si>
  <si>
    <r>
      <rPr>
        <b/>
        <sz val="16"/>
        <rFont val="Cambria"/>
        <family val="1"/>
      </rPr>
      <t>Distribution Board</t>
    </r>
    <r>
      <rPr>
        <sz val="16"/>
        <rFont val="Cambria"/>
        <family val="1"/>
      </rPr>
      <t xml:space="preserve">
Supply, Assembling, grouting, leveling Connecting &amp; testing D.B of IP 43 of specified make.
</t>
    </r>
    <r>
      <rPr>
        <b/>
        <sz val="16"/>
        <rFont val="Cambria"/>
        <family val="1"/>
      </rPr>
      <t>Distribution Board-VTPN</t>
    </r>
    <r>
      <rPr>
        <sz val="16"/>
        <rFont val="Cambria"/>
        <family val="1"/>
      </rPr>
      <t xml:space="preserve">
Supply, Erecting, testing and commissioning of only VTPN D.B. PPI type with space for FPMCB as incoming and space for DPELMCB and 4 TPMCB as outgoing per phase (i.e. 4 way VTPN D.B.)  
</t>
    </r>
  </si>
  <si>
    <r>
      <rPr>
        <b/>
        <sz val="16"/>
        <rFont val="Cambria"/>
        <family val="1"/>
      </rPr>
      <t>Distribution Board-TPN</t>
    </r>
    <r>
      <rPr>
        <sz val="16"/>
        <rFont val="Cambria"/>
        <family val="1"/>
      </rPr>
      <t xml:space="preserve">
Supply, Erecting, testing and commissioning of only TPN D.B. PPI type with space for FPMCB as incoming and space for DPELMCB and 8 SPMCB as outgoing per phase (i.e. 12 way per phase D.B.) 
</t>
    </r>
  </si>
  <si>
    <r>
      <rPr>
        <b/>
        <sz val="16"/>
        <rFont val="Cambria"/>
        <family val="1"/>
      </rPr>
      <t>Distribution Board-SPN</t>
    </r>
    <r>
      <rPr>
        <sz val="16"/>
        <rFont val="Cambria"/>
        <family val="1"/>
      </rPr>
      <t xml:space="preserve">
Supply, Erecting, testing and commissioning of  SPN D.B. with space for DPELMCB as incoming and 8 SPMCB as outgoing per phase (i.e. 12 way D.B.) 
</t>
    </r>
  </si>
  <si>
    <r>
      <rPr>
        <b/>
        <sz val="16"/>
        <rFont val="Cambria"/>
        <family val="1"/>
      </rPr>
      <t>MCB</t>
    </r>
    <r>
      <rPr>
        <sz val="16"/>
        <rFont val="Cambria"/>
        <family val="1"/>
      </rPr>
      <t xml:space="preserve">
providing and erecting Miniature circuit breaker single pole 0.5A to 2A system and having breaking capacity  10 KA to be erected in existing box. confirming to IS 8828/1996 with ISI Mark 
</t>
    </r>
  </si>
  <si>
    <r>
      <rPr>
        <b/>
        <sz val="16"/>
        <rFont val="Cambria"/>
        <family val="1"/>
      </rPr>
      <t>Cable Trench</t>
    </r>
    <r>
      <rPr>
        <sz val="16"/>
        <rFont val="Cambria"/>
        <family val="1"/>
      </rPr>
      <t xml:space="preserve">
Making trench in soft soil of suitable width of 90 cms deep for laying cable or locating the fault  all over the run and backfilling the same and making the surface proper. Providing and erecting iron clad cable route marker duly marked with ELE.CABLE of size 23 cms.X 12 cms. Flushed with ground in cement foundation as directed by Engineer in charge. The width shall be as per requirement
</t>
    </r>
  </si>
  <si>
    <r>
      <rPr>
        <b/>
        <sz val="16"/>
        <rFont val="Cambria"/>
        <family val="1"/>
      </rPr>
      <t>Cable Tray</t>
    </r>
    <r>
      <rPr>
        <sz val="16"/>
        <rFont val="Cambria"/>
        <family val="1"/>
      </rPr>
      <t xml:space="preserve">
Providing and fixing approved make Ladder type cable tray.  Made from M.S sheet. The cable tray should be bended as per IS 2062/1079 shall be fabricated of double bended channel section longitudinal members with single bended Channel section.  Rungs of members welded to the base of tha longitudinal members at  250 mm  c/c spacing . as per IS and shall be coated with hot dip galvanizing as per IS 2629/4759.  with coupler plate / Fish plate and GI hardware like nut - bolt and washers etc. erected on existing support  as per Specification and as per instruction of engineer in charge.. 
750 X 100 X 2 mm Thick
</t>
    </r>
  </si>
  <si>
    <r>
      <rPr>
        <b/>
        <sz val="16"/>
        <rFont val="Cambria"/>
        <family val="1"/>
      </rPr>
      <t>Fabrication</t>
    </r>
    <r>
      <rPr>
        <sz val="16"/>
        <rFont val="Cambria"/>
        <family val="1"/>
      </rPr>
      <t xml:space="preserve">
Supplying , fabricating and installation of various sizes MS race way / junction boxes/clamps/hangers for Cable Tray, Light Fixture made out of specified size sheet/Angle/Flat/rod/ channel etc  as per design with all necessary accessories like bend, junction boxes, coupler, Anchor fastener, Bolt Nuts, etc.. &amp; work from MS structure for other work  with anchor fastener of Hilti make and necessary hardware with necessary welding has to be done to complete the job from ISA / ISMC /  PLATE. The job also includes to paint the structure with two coats of red oxide and two coats color of enamel paint as approved and recommended by consultant. Complete in all respect to be installed at any height with all necessary arrangements. Contractor has to complete the work up to satisfaction of Consultant
</t>
    </r>
  </si>
  <si>
    <r>
      <rPr>
        <b/>
        <sz val="16"/>
        <rFont val="Cambria"/>
        <family val="1"/>
      </rPr>
      <t>Cables</t>
    </r>
    <r>
      <rPr>
        <sz val="16"/>
        <rFont val="Cambria"/>
        <family val="1"/>
      </rPr>
      <t xml:space="preserve">
Providing and erecting XLPE(IS:7098)(I)-88 ISI armoured cable multistrand Aluminium conductor for  1.1 KV. to be laid  on wall with necessary clamps or in existing trench  / pipe of following size of cables 
240 sq.mm x 3.5c Al. XLPE Arm. Cable
</t>
    </r>
  </si>
  <si>
    <r>
      <rPr>
        <b/>
        <sz val="16"/>
        <rFont val="Cambria"/>
        <family val="1"/>
      </rPr>
      <t>Cable Termination</t>
    </r>
    <r>
      <rPr>
        <sz val="16"/>
        <rFont val="Cambria"/>
        <family val="1"/>
      </rPr>
      <t xml:space="preserve">
SITC of Cable end termination of the following XLPE insulated PVC sheathed aluminum/copper conductor armored cables of 1100 volt grade including supplying and fixing of bimetallic Long neck crimping lugs, double compression type Brass glands with earthing.
240 sq.mm x 3.5c Al. XLPE Arm. Cable
</t>
    </r>
  </si>
  <si>
    <r>
      <t>Panels shall be fabricated out of 2 mm thick CRCA sheet steel in cubical formation, compartmentalized in Form 4</t>
    </r>
    <r>
      <rPr>
        <b/>
        <sz val="16"/>
        <rFont val="Cambria"/>
        <family val="1"/>
      </rPr>
      <t xml:space="preserve">b </t>
    </r>
    <r>
      <rPr>
        <sz val="16"/>
        <rFont val="Cambria"/>
        <family val="1"/>
      </rPr>
      <t xml:space="preserve">Construction, floor mounted, free standing and shall be dust and vermin proof.  3 mm thick cable gland plate, shall be provided both at the top and the bottom of the panel.
</t>
    </r>
  </si>
  <si>
    <r>
      <rPr>
        <b/>
        <sz val="16"/>
        <rFont val="Cambria"/>
        <family val="1"/>
      </rPr>
      <t xml:space="preserve">SITC of Main LT Panel </t>
    </r>
    <r>
      <rPr>
        <sz val="16"/>
        <rFont val="Cambria"/>
        <family val="1"/>
      </rPr>
      <t xml:space="preserve">
</t>
    </r>
    <r>
      <rPr>
        <b/>
        <sz val="16"/>
        <rFont val="Cambria"/>
        <family val="1"/>
      </rPr>
      <t>Incoming : From CSS</t>
    </r>
    <r>
      <rPr>
        <sz val="16"/>
        <rFont val="Cambria"/>
        <family val="1"/>
      </rPr>
      <t xml:space="preserve">
1250 amps  FP ACB (50 KA) with following accessories: 1 Sets
i. LED type Phase indicating &amp; ON, OFF light shall be protected by 2 amps SP MCB's. - 5 nos.
ii. 3 Nos. of Digital type 0-1250 / 5 amps CTR digital ammeter with 3 nos 1250 / 5 amps, 15 VA Class I CT’s.
iii. Digital type 0-500 Volt  digital voltmeter with inbuilt  selector  switch  &amp; shall be protected by 2 amp TP MCB’s  - 1 no.
iv) Load Manager of Schneider make PM 5110 with RS 485 connectivity with 3 nos. of Class 1, 1250 / 5 Amp. CT of 15 VA
</t>
    </r>
    <r>
      <rPr>
        <b/>
        <sz val="16"/>
        <rFont val="Cambria"/>
        <family val="1"/>
      </rPr>
      <t>Bus Bars</t>
    </r>
    <r>
      <rPr>
        <sz val="16"/>
        <rFont val="Cambria"/>
        <family val="1"/>
      </rPr>
      <t xml:space="preserve">
1250 amps FP Al. bus bars with colored heat shrinkable insulated sleeve.
</t>
    </r>
  </si>
  <si>
    <r>
      <rPr>
        <b/>
        <sz val="16"/>
        <rFont val="Cambria"/>
        <family val="1"/>
      </rPr>
      <t>Incoming : From D.G.</t>
    </r>
    <r>
      <rPr>
        <sz val="16"/>
        <rFont val="Cambria"/>
        <family val="1"/>
      </rPr>
      <t xml:space="preserve">
1250 amps  FP ACB (50 KA) with following accessories: 1 Sets
i. LED type Phase indicating &amp; ON, OFF light shall be protected by 2 amps SP MCB's. - 5 nos.
ii. 3 Nos. of Digital type 0-1250 / 5 amps CTR digital ammeter with 3 nos 1250 / 5 amps, 15 VA Class I CT’s.
iii. Digital type 0-500 Volt  digital voltmeter with inbuilt  selector  switch  &amp; shall be protected by 2 amp TP MCB’s  - 1 no.
iv) Load Manager of Schneider make PM 5110 with RS 485 connectivity with 3 nos. of Class 1, 1250 / 5 Amp. CT of 15 VA</t>
    </r>
  </si>
  <si>
    <r>
      <rPr>
        <b/>
        <sz val="16"/>
        <rFont val="Cambria"/>
        <family val="1"/>
      </rPr>
      <t>Outgoing :</t>
    </r>
    <r>
      <rPr>
        <sz val="16"/>
        <rFont val="Cambria"/>
        <family val="1"/>
      </rPr>
      <t xml:space="preserve">
630 amps 4 pole MCCB ( 50 KA) : 3 Nos.
400 amps 4 pole MCCB ( 36 KA) : 2 Nos.
320 amps 4 pole MCCB ( 36 KA) : 1 Nos.
200 amps 4 pole MCCB ( 25 KA) : 2 Nos.
63 amps 4 pole MCCB (16KA) : 5 Nos.
40 amps 4 pole MCCB (16KA) : 5 Nos.
32 amps 4 pole MCB ( 10 KA ) : 5 Nos.
6 to 32 amps 2 pole MCB ( 10 KA) : 6 Nos.
Panel should be as per SLD &amp; Specifications
</t>
    </r>
  </si>
  <si>
    <r>
      <rPr>
        <b/>
        <sz val="16"/>
        <rFont val="Cambria"/>
        <family val="1"/>
      </rPr>
      <t>SITC of Equipment Power Panel</t>
    </r>
    <r>
      <rPr>
        <sz val="16"/>
        <rFont val="Cambria"/>
        <family val="1"/>
      </rPr>
      <t xml:space="preserve">
</t>
    </r>
    <r>
      <rPr>
        <b/>
        <sz val="16"/>
        <rFont val="Cambria"/>
        <family val="1"/>
      </rPr>
      <t>Incoming :</t>
    </r>
    <r>
      <rPr>
        <sz val="16"/>
        <rFont val="Cambria"/>
        <family val="1"/>
      </rPr>
      <t xml:space="preserve">
400 amps  FP MCCB (36 KA) with following accessories: 1 Sets
i. LED type Phase indicating &amp; ON, OFF light shall be protected by 2 amps SP MCB's. - 5 nos.
ii. 3 Nos. of Digital type 0-500 / 5 amps CTR digital ammeter with 3 nos 400 / 5 amps, 15 VA Class I CT’s.
iii. Digital type 0-500 Volt  digital voltmeter with inbuilt  selector  switch  &amp; shall be protected by 2 amp TP MCB’s  - 1 no.
iv) Load Manager of Schneider make PM 5110 with RS 485 connectivity with 3 nos. of Class 1, 400 / 5 Amp. CT of 15 VA
</t>
    </r>
    <r>
      <rPr>
        <b/>
        <sz val="16"/>
        <rFont val="Cambria"/>
        <family val="1"/>
      </rPr>
      <t>Bus Bars</t>
    </r>
    <r>
      <rPr>
        <sz val="16"/>
        <rFont val="Cambria"/>
        <family val="1"/>
      </rPr>
      <t xml:space="preserve">
400 amps FP Al. bus bars with colored heat shrinkable insulated sleeve.
TVSS (100KA) Ten Mode 330 Series of ASCO Make Unit with 100A FP MCCB as per SLD
</t>
    </r>
    <r>
      <rPr>
        <b/>
        <sz val="16"/>
        <rFont val="Cambria"/>
        <family val="1"/>
      </rPr>
      <t>Outgoing</t>
    </r>
    <r>
      <rPr>
        <sz val="16"/>
        <rFont val="Cambria"/>
        <family val="1"/>
      </rPr>
      <t xml:space="preserve">
125 amp 4 pole MCCB ( 16 KA : 4 Nos.
32 amps 4 pole  MCB ( 10 KA ) : 12 Nos.
25 amps 4 pole  MCB ( 10 KA ) : 3 Nos.
40 amps 2 pole MCB ( 10 KA ): 2 Nos.
6 to 32 amps 2 pole MCB ( 10 KA ): 2 Nos.
Panel should be as per SLD &amp; Specifications
</t>
    </r>
  </si>
  <si>
    <r>
      <rPr>
        <b/>
        <sz val="16"/>
        <rFont val="Cambria"/>
        <family val="1"/>
      </rPr>
      <t xml:space="preserve">SITC of Lighting Power Panel </t>
    </r>
    <r>
      <rPr>
        <sz val="16"/>
        <rFont val="Cambria"/>
        <family val="1"/>
      </rPr>
      <t xml:space="preserve">
</t>
    </r>
    <r>
      <rPr>
        <b/>
        <sz val="16"/>
        <rFont val="Cambria"/>
        <family val="1"/>
      </rPr>
      <t>Incoming :</t>
    </r>
    <r>
      <rPr>
        <sz val="16"/>
        <rFont val="Cambria"/>
        <family val="1"/>
      </rPr>
      <t xml:space="preserve">
200 amps  FP MCCB (25 KA) with following accessories: 1 Sets
i. LED type Phase indicating &amp; ON, OFF light shall be protected by 2 amps SP MCB's. - 5 nos.
ii. 3 Nos. of Digital type 0-500 / 5 amps CTR digital ammeter with 3 nos 200 / 5 amps, 15 VA Class I CT’s.
iii. Digital type 0-500 Volt  digital voltmeter with inbuilt  selector  switch  &amp; shall be protected by 2 amp TP MCB’s  - 1 no.
iv) Load Manager of Schneider make PM 5110 with RS 485 connectivity with 3 nos. of Class 1, 200 / 5 Amp. CT of 15 VA
</t>
    </r>
    <r>
      <rPr>
        <b/>
        <sz val="16"/>
        <rFont val="Cambria"/>
        <family val="1"/>
      </rPr>
      <t>Bus Bars</t>
    </r>
    <r>
      <rPr>
        <sz val="16"/>
        <rFont val="Cambria"/>
        <family val="1"/>
      </rPr>
      <t xml:space="preserve">
200 amps FP Tinned copper bus bars with colored heat shrinkable insulated sleeve.
TVSS (100KA) Ten Mode 330 Series of ASCO Make Unit with 100A FP MCCB as per SLD
</t>
    </r>
    <r>
      <rPr>
        <b/>
        <sz val="16"/>
        <rFont val="Cambria"/>
        <family val="1"/>
      </rPr>
      <t>Outgoing</t>
    </r>
    <r>
      <rPr>
        <sz val="16"/>
        <rFont val="Cambria"/>
        <family val="1"/>
      </rPr>
      <t xml:space="preserve">
63 amps 4 pole  MCB ( 10 KA ) : 3 Nos.
40 amps 4 pole  MCB ( 10 KA ) : 9 Nos.
32 amps 4 pole  MCB ( 10 KA ) : 2 Nos.
40 amps 2 pole MCB ( 10 KA ): 2 Nos.
6 to 32 amps 2 pole MCB ( 10 KA ): 2 Nos.
Panel should be as per SLD &amp; Specifications
</t>
    </r>
  </si>
  <si>
    <r>
      <rPr>
        <b/>
        <sz val="16"/>
        <rFont val="Cambria"/>
        <family val="1"/>
      </rPr>
      <t xml:space="preserve">SITC of 350KVAR APFCR Panel </t>
    </r>
    <r>
      <rPr>
        <sz val="16"/>
        <rFont val="Cambria"/>
        <family val="1"/>
      </rPr>
      <t xml:space="preserve">
Design, Supplying, installing, testing of factory fabricated ready made Three phase APFC Panel Cubical Panel fabrication should be type tested as per IEC 61921, 61439:1&amp;2 Capacitor Duty Contactor for switching as per following Steps Incomer Switch of MCCB type Icu=Ics=50KA at 400/440 Volts, with OC, SC, internal earth fault protection Incomer Switch of MCCB type Icu=Ics=50KA at 400/440 Volts, with OC, SC, internal earth fault protection,Copper tinned insulated Busbar,Cubical panel should be indoor type with IP 43 and IK 10,Metalized polypropylene film tye3-phase  550Volt Capacitor,De tuning Reactor for each capacitor,Panel having Short Circuit and Overload protection,Each step Capacitor having suitable MCB with Sc, OL, internal earth fault relay,Each stage having Stage Contactor (Capacitor load rating),PF regulator master controller having suitable steps with LCD display, Rs 485 Communication port, Indication LED Lamps for main incomer and ON-OFF for each capacitor bank,MS Chanel for Floor mounting, Cable entry as per site situation,Cooling fans for panel
350KVAR                                                                                                                                                            .</t>
    </r>
  </si>
  <si>
    <r>
      <rPr>
        <b/>
        <sz val="16"/>
        <rFont val="Cambria"/>
        <family val="1"/>
      </rPr>
      <t>SITC of Lighting Panel (TTA as per IEC 61439)</t>
    </r>
    <r>
      <rPr>
        <sz val="16"/>
        <rFont val="Cambria"/>
        <family val="1"/>
      </rPr>
      <t xml:space="preserve">
</t>
    </r>
    <r>
      <rPr>
        <b/>
        <sz val="16"/>
        <rFont val="Cambria"/>
        <family val="1"/>
      </rPr>
      <t>Incoming :</t>
    </r>
    <r>
      <rPr>
        <sz val="16"/>
        <rFont val="Cambria"/>
        <family val="1"/>
      </rPr>
      <t xml:space="preserve">
250 amps  FP MCCB (25 KA) with following accessories: 1 Sets
i. LED type Phase indicating &amp; ON, OFF light shall be protected by 2 amps SP MCB's. - 5 nos.
ii. 3 Nos. of Digital type 0-500 / 5 amps CTR digital ammeter with 3 nos 250 / 5 amps, 15 VA Class I CT’s.
iii. Digital type 0-500 Volt  digital voltmeter with inbuilt  selector  switch  &amp; shall be protected by 2 amp TP MCB’s  - 1 no.
iv) Load Manager of Schneider make PM 5110 with RS 485 connectivity with 3 nos. of Class 1, 250 / 5 Amp. CT of 15 VA
</t>
    </r>
    <r>
      <rPr>
        <b/>
        <sz val="16"/>
        <rFont val="Cambria"/>
        <family val="1"/>
      </rPr>
      <t>Bus Bars</t>
    </r>
    <r>
      <rPr>
        <sz val="16"/>
        <rFont val="Cambria"/>
        <family val="1"/>
      </rPr>
      <t xml:space="preserve">
250 amps FP Tinned copper bus bars with colored heat shrinkable insulated sleeve.
TVSS (100KA) Ten Mode 330 Series of ASCO Make Unit with 100A FP MCCB as per SLD
</t>
    </r>
    <r>
      <rPr>
        <b/>
        <sz val="16"/>
        <rFont val="Cambria"/>
        <family val="1"/>
      </rPr>
      <t>Outgoing</t>
    </r>
    <r>
      <rPr>
        <sz val="16"/>
        <rFont val="Cambria"/>
        <family val="1"/>
      </rPr>
      <t xml:space="preserve">
63 amps 4 pole  MCB ( 10 KA ) : 3 Nos.
40 amps 4 pole  MCB ( 10 KA ) : 7 Nos.
32 amps 4 pole  MCB ( 10 KA ) : 32 Nos.
40 amps 2 pole MCB ( 10 KA ): 2 Nos.
6 to 32 amps 2 pole MCB ( 10 KA ): 45 Nos.
Panel should be as per SLD &amp; Specifications
</t>
    </r>
  </si>
  <si>
    <r>
      <rPr>
        <b/>
        <sz val="16"/>
        <rFont val="Cambria"/>
        <family val="1"/>
      </rPr>
      <t xml:space="preserve">SITC of IP65 HVAC Panel </t>
    </r>
    <r>
      <rPr>
        <sz val="16"/>
        <rFont val="Cambria"/>
        <family val="1"/>
      </rPr>
      <t xml:space="preserve">
</t>
    </r>
    <r>
      <rPr>
        <b/>
        <sz val="16"/>
        <rFont val="Cambria"/>
        <family val="1"/>
      </rPr>
      <t>Incoming :</t>
    </r>
    <r>
      <rPr>
        <sz val="16"/>
        <rFont val="Cambria"/>
        <family val="1"/>
      </rPr>
      <t xml:space="preserve">
630 amps  FP MCCB (25 KA) with following accessories: 1 Sets
i. LED type Phase indicating &amp; ON, OFF light shall be protected by 2 amps SP MCB's. - 5 nos.
ii. 3 Nos. of Digital type 0-500 / 5 amps CTR digital ammeter with 3 nos 630 / 5 amps, 15 VA Class I CT’s.
iii. Digital type 0-500 Volt  digital voltmeter with inbuilt  selector  switch  &amp; shall be protected by 2 amp TP MCB’s  - 1 no.
iv) Load Manager of Schneider make PM 5110 with RS 485 connectivity with 3 nos. of Class 1, 250 / 5 Amp. CT of 15 VA
</t>
    </r>
    <r>
      <rPr>
        <b/>
        <sz val="16"/>
        <rFont val="Cambria"/>
        <family val="1"/>
      </rPr>
      <t>Bus Bars</t>
    </r>
    <r>
      <rPr>
        <sz val="16"/>
        <rFont val="Cambria"/>
        <family val="1"/>
      </rPr>
      <t xml:space="preserve">
630 amps FP Tinned copper bus bars with colored heat shrinkable insulated sleeve.
TVSS (100KA) Ten Mode 330 Series of ASCO Make Unit with 63A FP MCB as per SLD
</t>
    </r>
    <r>
      <rPr>
        <b/>
        <sz val="16"/>
        <rFont val="Cambria"/>
        <family val="1"/>
      </rPr>
      <t xml:space="preserve">Outgoing
</t>
    </r>
    <r>
      <rPr>
        <sz val="16"/>
        <rFont val="Cambria"/>
        <family val="1"/>
      </rPr>
      <t xml:space="preserve">63 amps 4 pole  MCB ( 10 KA ) : 20 Nos.
40 amps 4 pole  MCB ( 10 KA ) : 4 Nos.
Panel should be as per SLD &amp; Specifications
</t>
    </r>
  </si>
  <si>
    <r>
      <rPr>
        <b/>
        <sz val="16"/>
        <rFont val="Cambria"/>
        <family val="1"/>
      </rPr>
      <t>SITC of IP 65 External Area lighting Panel 
Incoming :</t>
    </r>
    <r>
      <rPr>
        <sz val="16"/>
        <rFont val="Cambria"/>
        <family val="1"/>
      </rPr>
      <t xml:space="preserve">
63 amps  FP MCB (16 KA) with following accessories: 1 Sets
LED type Phase indicating &amp; ON, OFF light shall be protected by 2 amps SP MCB's.
3 Nos. of Digital type 0-63 / 5 amps CTR digital ammeter with 3 nos 63 / 5 amps, 15 VA Class I CT’s.
Digital type 0-500 Volt  digital voltmeter with inbuilt  selector  switch  &amp; shall be protected by 2 amp TP MCB’s  
</t>
    </r>
    <r>
      <rPr>
        <b/>
        <sz val="16"/>
        <rFont val="Cambria"/>
        <family val="1"/>
      </rPr>
      <t xml:space="preserve">Bus Bars
</t>
    </r>
    <r>
      <rPr>
        <sz val="16"/>
        <rFont val="Cambria"/>
        <family val="1"/>
      </rPr>
      <t xml:space="preserve">63 amps FP Tinned copper bus bars with coloured heat shrinkable insulated sleeve.
TVSS (100KA) Ten Mode 330 Series of ASCO Make Unit with 63A FP MCB as per SLD
</t>
    </r>
    <r>
      <rPr>
        <b/>
        <sz val="16"/>
        <rFont val="Cambria"/>
        <family val="1"/>
      </rPr>
      <t>Outgoing</t>
    </r>
    <r>
      <rPr>
        <sz val="16"/>
        <rFont val="Cambria"/>
        <family val="1"/>
      </rPr>
      <t xml:space="preserve">
40 to 63 amps 4 pole  MCB ( 10 KA ) : 6 No.
6 to 32 amps FP 4 pole MCB : 2 no.
40 to FP Contactor : 6 no.
Dual channel Timer : 3 nos.
Panel should be as per SLD</t>
    </r>
  </si>
  <si>
    <r>
      <rPr>
        <b/>
        <sz val="16"/>
        <rFont val="Cambria"/>
        <family val="1"/>
      </rPr>
      <t xml:space="preserve">SITC of Plumbing Panel </t>
    </r>
    <r>
      <rPr>
        <sz val="16"/>
        <rFont val="Cambria"/>
        <family val="1"/>
      </rPr>
      <t xml:space="preserve">
</t>
    </r>
    <r>
      <rPr>
        <b/>
        <sz val="16"/>
        <rFont val="Cambria"/>
        <family val="1"/>
      </rPr>
      <t>Incoming :</t>
    </r>
    <r>
      <rPr>
        <sz val="16"/>
        <rFont val="Cambria"/>
        <family val="1"/>
      </rPr>
      <t xml:space="preserve">
200 amps  FP MCCB (25 KA) with following accessories: 1 Sets
i. LED type Phase indicating &amp; ON, OFF light shall be protected by 2 amps SP MCB's. - 5 nos.
ii. 3 Nos. of Digital type 0-500 / 5 amps CTR digital ammeter with 3 nos 200 / 5 amps, 15 VA Class I CT’s.
iii. Digital type 0-500 Volt  digital voltmeter with inbuilt  selector  switch  &amp; shall be protected by 2 amp TP MCB’s  - 1 no.
iv) Load Manager of Schneider make PM 5110 with RS 485 connectivity with 3 nos. of Class 1, 200 / 5 Amp. CT of 15 VA
</t>
    </r>
    <r>
      <rPr>
        <b/>
        <sz val="16"/>
        <rFont val="Cambria"/>
        <family val="1"/>
      </rPr>
      <t>Bus Bars</t>
    </r>
    <r>
      <rPr>
        <sz val="16"/>
        <rFont val="Cambria"/>
        <family val="1"/>
      </rPr>
      <t xml:space="preserve">
200 amps FP Tinned copper bus bars with colored heat shrinkable insulated sleeve.
TVSS (100KA) Ten Mode 330 Series of ASCO Make Unit with 63A FP MCB as per SLD
</t>
    </r>
    <r>
      <rPr>
        <b/>
        <sz val="16"/>
        <rFont val="Cambria"/>
        <family val="1"/>
      </rPr>
      <t xml:space="preserve">Outgoing
</t>
    </r>
    <r>
      <rPr>
        <sz val="16"/>
        <rFont val="Cambria"/>
        <family val="1"/>
      </rPr>
      <t xml:space="preserve">63 amps 4 pole  MCB ( 10 KA ) : 3 No.
40 amps 4 pole  MCB ( 10 KA ) : 3 No.
6 to 32 amps 4 pole MCB ( 10 KA ): 4 Nos.
6 to 32 amps 2 pole MCB ( 10 KA ): 2 Nos.
Panel should be as per SLD &amp; Specifications
</t>
    </r>
  </si>
  <si>
    <r>
      <rPr>
        <b/>
        <sz val="16"/>
        <rFont val="Cambria"/>
        <family val="1"/>
      </rPr>
      <t>SITC of Fire Pump Panel</t>
    </r>
    <r>
      <rPr>
        <sz val="16"/>
        <rFont val="Cambria"/>
        <family val="1"/>
      </rPr>
      <t xml:space="preserve">
</t>
    </r>
    <r>
      <rPr>
        <b/>
        <sz val="16"/>
        <rFont val="Cambria"/>
        <family val="1"/>
      </rPr>
      <t>Incoming :</t>
    </r>
    <r>
      <rPr>
        <sz val="16"/>
        <rFont val="Cambria"/>
        <family val="1"/>
      </rPr>
      <t xml:space="preserve">
320 amps  FP MCCB (36 KA) with following accessories: 1 Sets
i. LED type Phase indicating &amp; ON, OFF light shall be protected by 2 amps SP MCB's. - 5 nos.
ii. 3 Nos. of Digital type 0-500 / 5 amps CTR digital ammeter with 3 nos 320 / 5 amps, 15 VA Class I CT’s.
iii. Digital type 0-500 Volt  digital voltmeter with inbuilt  selector  switch  &amp; shall be protected by 2 amp TP MCB’s  - 1 no.
iv) Load Manager of Schneider make PM 5110 with RS 485 connectivity with 3 nos. of Class 1, 320 / 5 Amp. CT of 15 VA
</t>
    </r>
    <r>
      <rPr>
        <b/>
        <sz val="16"/>
        <rFont val="Cambria"/>
        <family val="1"/>
      </rPr>
      <t>Bus Bars</t>
    </r>
    <r>
      <rPr>
        <sz val="16"/>
        <rFont val="Cambria"/>
        <family val="1"/>
      </rPr>
      <t xml:space="preserve">
320 amps FP Al. bus bars with colored heat shrinkable insulated sleeve.
TVSS (100KA) Ten Mode 330 Series of ASCO Make Unit with 63A FP MCB as per SLD
</t>
    </r>
    <r>
      <rPr>
        <b/>
        <sz val="16"/>
        <rFont val="Cambria"/>
        <family val="1"/>
      </rPr>
      <t xml:space="preserve">Outgoing
</t>
    </r>
    <r>
      <rPr>
        <sz val="16"/>
        <rFont val="Cambria"/>
        <family val="1"/>
      </rPr>
      <t xml:space="preserve">250 amp 4 Pole MCCB (25 KA) : 1 no.
63 amps 4 pole  MCB ( 10 KA ) : 2 No.
6 to 32 amps 2 pole MCB ( 10 KA ): 2 Nos.
Panel should be as per SLD &amp; Specifications
</t>
    </r>
  </si>
  <si>
    <r>
      <rPr>
        <b/>
        <sz val="16"/>
        <rFont val="Cambria"/>
        <family val="1"/>
      </rPr>
      <t>Light Fixture</t>
    </r>
    <r>
      <rPr>
        <sz val="16"/>
        <rFont val="Cambria"/>
        <family val="1"/>
      </rPr>
      <t xml:space="preserve">
Supplying and erecting LED indoor fittings with LEDs of wattage 0.2 Watt to 0.5 Watt assembled on single MCPCB,  with housing used as a heat sink shall be made of thick sheet Steel conforming to IS: 513/CRCA/ aluminium die cast  powder coated and high U.V. &amp; corrosion resistance  with diffuser  with company mark/name 160V to 270V, Power Factor more than 0.95, THD &lt; 15%,
CCT  3000 K to 6500K, 
Luminaire efficacy&gt; 85 lumens/watt ,LED 
LED driver efficiency &gt; 85 %
( fitting required LM-79 &amp; LM-80 Certificates)(NOTE: Below description have shown ranges of Wattage capacity of LED fittings.The Engineer incharge may select any wattage capacity between the ranges shown.)
(A) Tube Light with integral driver
(i) 5-10 Watts, Surge-2 KV, IP-20, conventional 1 to 2 feet. Cat-lll
</t>
    </r>
  </si>
  <si>
    <r>
      <rPr>
        <b/>
        <sz val="16"/>
        <rFont val="Cambria"/>
        <family val="1"/>
      </rPr>
      <t>Exhaust Fans :</t>
    </r>
    <r>
      <rPr>
        <sz val="16"/>
        <rFont val="Cambria"/>
        <family val="1"/>
      </rPr>
      <t xml:space="preserve">
Supplying &amp; erecting approved make low noise decorative exhaust fan having size 200mm with 1350 RPM with square frame ABS body with inbuilt lowers &amp; square frame.
</t>
    </r>
  </si>
  <si>
    <r>
      <rPr>
        <b/>
        <sz val="16"/>
        <rFont val="Cambria"/>
        <family val="1"/>
      </rPr>
      <t>Street Light Pole</t>
    </r>
    <r>
      <rPr>
        <sz val="16"/>
        <rFont val="Cambria"/>
        <family val="1"/>
      </rPr>
      <t xml:space="preserve">
Supplying and erecting approved make Conical Pole (Medium Duty ) Made from HR sheet steel. The pole should be made as per IS. and shall be coated with hot dip galvanizing as per IS 2629/2633/4759, with required base plate and integral Junction box consist of terminal plate of min 6mm Hylam sheet, standard profile 35mmX7.5mm Din-Rail for MCB Mounting, stud type terminal and arrangement for cable terminations  as erected on suitable foundation (included) with necessary GI nut-bolts/J-Bolts. as per details given by manufacturer considering site requirement. The length of poles are as below.
(D) 6 Mtr. Long 70 mm Top X 160 mm bottom dia, 3 mm thickness</t>
    </r>
  </si>
  <si>
    <r>
      <rPr>
        <b/>
        <sz val="16"/>
        <rFont val="Cambria"/>
        <family val="1"/>
      </rPr>
      <t>CSS</t>
    </r>
    <r>
      <rPr>
        <sz val="16"/>
        <rFont val="Cambria"/>
        <family val="1"/>
      </rPr>
      <t xml:space="preserve">
Supply of 1000 KVA Outdoor type Compact  Substation consisting of Transformer,HT switchgear and LT Switchgear and confirming to IEC-62227. a) Transformer: 1000 KVA Copper wound 11KV /433 V DYn11, Dry Cast resin type Transformer with tapping range +10 to -10% @ 2.5% ( with tolerance), with OLTC with RTCC Panel, class F , with surge restorers, Digital WTI, IS1171 as per b) HT Compartment: 11KV, 21kA for 3 Sec .  630 A 50 Hz, gas insulated VCB in SS tank in sheet enclosure having provision for one no. direct connection of Incoming supply cable upto 300sq mm and one no. VCB( Manually charging &amp; closing) in series with LBS between VCB and Transformer, Self Powered Relay 3 O/C  +1 E/F Relay  type CSPR-V5, mechanical ON/OFF  indicator, trip coil , Manual Close &amp; Trip PB, live cable indicator, mechanical interlocks, pad locking facility, SF6 gas manometer, cable boots, 3 nos. CTs with Ratio -/1A, Cl: 5P10, 2.5 VA for  protection c) LV side compartment : one no. ACB of 1600A, 50kA, 4Pole, Microprocessor based release  with arrangement for bottom cable termination ( 100% for phase &amp; 50% for N, Current density - 1A/ sq mm)  The enclosure should be of IK10 type.The Enclosure shall construction shall be GI  of thickness at least 1.6/2mm.The enclosure shall be Powder Coated. Each compartment will be provided with the door and pad locking arrangement. The Compartment illumination lamp with door operated switch shall be provided for each compartment. The Transformer compartment will have IP-34 ingress protection, whereas the HT/LT compartment will have IP-54 protection.The connection between HT and Transformer shall be by 3 runs of single core 95 sq mm XLPE aluminium cable and between Transformer to LT switchgear shall be appropriate rating Aluminium PVC sleeved Busbar
</t>
    </r>
  </si>
  <si>
    <r>
      <rPr>
        <b/>
        <sz val="16"/>
        <rFont val="Cambria"/>
        <family val="1"/>
      </rPr>
      <t>D.G. Set</t>
    </r>
    <r>
      <rPr>
        <sz val="16"/>
        <rFont val="Cambria"/>
        <family val="1"/>
      </rPr>
      <t xml:space="preserve">
Supplying and erecting, commissioning and testing of Diesel Generating set  confirming to IS: 4722:1968 &amp; BS:5514  having continuous rating, 3 phase, 415 volts, 50 cycles A.C. supply comprising of a totally enclosed air/water cooled diesel engine with multi-cylinders developing suitable BHP not less than following capacity  at 1500 RPM with 10% overload for one hour in 24 hours with standard accessories like fly wheel, lubricating oil cooler, "A" class governor, heavy duty fuel wheel and lubricating oil filter, oil bath air filler, lubricating oil pressure gauge, end exhaust manifold, standard set of tools with adjustable spanners, screw drivers, cylinder head to cover, joint cylinder head to exhaust, element lube oil filter, 12 / 24 volts electric starting equipment complete with standard heavy duty battery, dynamo, cut-outs, ammeter, necessary wiring, pressure gauge, starter etc and heavy duty Residential type exhaust silencer  (With DEF System) and vertical hot air duct both </t>
    </r>
  </si>
  <si>
    <r>
      <rPr>
        <b/>
        <sz val="16"/>
        <rFont val="Cambria"/>
        <family val="1"/>
      </rPr>
      <t>AMF panel</t>
    </r>
    <r>
      <rPr>
        <sz val="16"/>
        <rFont val="Cambria"/>
        <family val="1"/>
      </rPr>
      <t xml:space="preserve">
Providing &amp; erecting approved make AMF control panel suitable for following size of  3 phase, 415 V., 50 cycles, A.C. diesel generating set complete of scope as detailed below: 
1) Power module:  A pair of electromechanically interlocked contactors (for mains &amp; generator)   Overload relay for generator contactor Neutral contactor for mains and generator Power socket for connections.
 2) Control and metering module: Line voltage monitor. Generator voltage monitor Ammeter 3 items attempt start facility. Air circuit breakers/MCB/MCCB of suitable rating for auto/manual operation. Auto/manual switch. Emergency stop push buttons. Manual start push button. frequency meter. Engine hour meter. Two earthing studs.
3) Protection module: The engine shutdown in the unlikely event of Low lube oil pressure High cylinder head temperature. V belt failure.
4) Indicators with alarm Load on generator.
5) Indicators Load on mains Engine fails to start . Emergency stop battery charger.
The AMF Panel of following capacity
(D) AMF Control Panel for750 KVA3 phase DG Set
</t>
    </r>
  </si>
  <si>
    <r>
      <rPr>
        <b/>
        <sz val="16"/>
        <rFont val="Cambria"/>
        <family val="1"/>
      </rPr>
      <t>UPS</t>
    </r>
    <r>
      <rPr>
        <sz val="16"/>
        <rFont val="Cambria"/>
        <family val="1"/>
      </rPr>
      <t xml:space="preserve">
Supplying  and erecting approved make online Un-interruptible Power Supply system comprising flat cum-boost charger with IGBT base rectifier &amp; Inverter &amp;  sealed maintenance free SMF batteries. The charger having operating capacity for input 160-270V AC &amp;  inverter having output  230V,50 Hz Ac  with 0.8 load power factor with battery, over/under voltage output with over load &amp; short circuit protection equipment. The system housed in CRC sheet duly powder coated paint with following power backup.with MS painted batteries stand, 10% Overload capacity for momentary load.
(J) 20 KVA  3 - phase with 1Hr Backup
</t>
    </r>
  </si>
  <si>
    <r>
      <rPr>
        <b/>
        <sz val="16"/>
        <rFont val="Cambria"/>
        <family val="1"/>
      </rPr>
      <t>Lightning Arrestor</t>
    </r>
    <r>
      <rPr>
        <sz val="16"/>
        <rFont val="Cambria"/>
        <family val="1"/>
      </rPr>
      <t xml:space="preserve">
SITC of Vertical Air Termination Solid aluminium with Base- 10 mm dia and 1000 mm long. Air Termination Base tested for conditioning, Ageing Test &amp; Lightning impulse current withstand test: 100 kA of 10/350µs waveform in an accredited Third party laboratory as per 6.3 &amp; 6.4 of IEC 62561-1 2017 protocol with MAST 34mm dia 3000 mm long- Cold Galvanized</t>
    </r>
  </si>
  <si>
    <r>
      <rPr>
        <b/>
        <sz val="16"/>
        <rFont val="Cambria"/>
        <family val="1"/>
      </rPr>
      <t>Earthing</t>
    </r>
    <r>
      <rPr>
        <sz val="16"/>
        <rFont val="Cambria"/>
        <family val="1"/>
      </rPr>
      <t xml:space="preserve">
Supplying &amp; erecting funnel type earthing having earth plate of following size burred  in  specifically  prepared earth pit 3 mtr. below ground with 40 kg. charcoal and salt with alternate layers of charcoal &amp; salt, 20mm.dia.  G.I. pipe with Funnel with a wire mesh for watering &amp; bricks masonry block, C.I. Cover complete as per para 7.3 of IS 3043 with necessary length of double Galvanised Iron / copper earth wire No 6 SWG bolted with lug to the plate and covered in 12 mm dia.  G.I. pipe 2.5 mtr long complete connected to the nearest switch gear with end socket as per direction &amp; duly tested by earth tester confirming to IS (As per drawing) with following specification 
(C) with 60 x 60x 0.315 cms.  Copper earth Plate
</t>
    </r>
  </si>
  <si>
    <r>
      <rPr>
        <b/>
        <sz val="16"/>
        <rFont val="Cambria"/>
        <family val="1"/>
      </rPr>
      <t>Earth wire/strips :</t>
    </r>
    <r>
      <rPr>
        <sz val="16"/>
        <rFont val="Cambria"/>
        <family val="1"/>
      </rPr>
      <t xml:space="preserve">
Providing and erecting HOT deep Galvanised iron strip wire 8 to 16 SWG.</t>
    </r>
  </si>
  <si>
    <r>
      <rPr>
        <b/>
        <sz val="16"/>
        <rFont val="Cambria"/>
        <family val="1"/>
      </rPr>
      <t>Telephone Distribution</t>
    </r>
    <r>
      <rPr>
        <sz val="16"/>
        <rFont val="Cambria"/>
        <family val="1"/>
      </rPr>
      <t xml:space="preserve">
Providing &amp; erecting main Distribution (MDF) indoor type, back mounted frame as per DoT standard approved with krone strips
(a) Suitable for 100 pair</t>
    </r>
  </si>
  <si>
    <r>
      <rPr>
        <b/>
        <sz val="16"/>
        <rFont val="Cambria"/>
        <family val="1"/>
      </rPr>
      <t>PVC Conduits</t>
    </r>
    <r>
      <rPr>
        <sz val="16"/>
        <rFont val="Cambria"/>
        <family val="1"/>
      </rPr>
      <t xml:space="preserve">
Providing and erecting ISI mark Medium class RIGID PVC PIPES of following size complete to be erected on/in wall or ceiling  erected with necessary PVC fittings &amp; Junction boxes fixed with adhesive solution &amp; Clamps with following dia of pipes, in approved manner as directed 
(b) 25 mm</t>
    </r>
  </si>
  <si>
    <r>
      <rPr>
        <b/>
        <sz val="16"/>
        <rFont val="Cambria"/>
        <family val="1"/>
      </rPr>
      <t>Telephone Point Wiring</t>
    </r>
    <r>
      <rPr>
        <sz val="16"/>
        <rFont val="Cambria"/>
        <family val="1"/>
      </rPr>
      <t xml:space="preserve">
Supplying &amp; erecting approved make Telephone Cable electrolytic copper conductor PE insulation twisted in two pairs, &amp; wrapped with   FRLS PVC tape &amp; sheathed with FRLS PVC or HFFR outer Jacket suitable for telephone wiring &amp; confirming to C-DOT erected in existing pipe. of following size of conductors &amp; nos.of pairs. With necessary connections.
[A] Conductor Size 0.5 mm 
(a) Unarmoured
(5) Ten Pairs</t>
    </r>
  </si>
  <si>
    <r>
      <rPr>
        <b/>
        <sz val="16"/>
        <rFont val="Cambria"/>
        <family val="1"/>
      </rPr>
      <t>Telephone Outlet Point</t>
    </r>
    <r>
      <rPr>
        <sz val="16"/>
        <rFont val="Cambria"/>
        <family val="1"/>
      </rPr>
      <t xml:space="preserve">
Providing following type of Modular Type Accessories mounted with PVC / metallic/Wooden box, single mounting base frame covered with textured / metallic/white front plate , modules erected  with necessary connections as per site situation directed by Engineer In charge.
(3) Two Pin/RJ-11 Telephone Socket
[A] For One Gang. Cat.III
</t>
    </r>
  </si>
  <si>
    <r>
      <t xml:space="preserve">Supply Installation Testing &amp; Commissioning of 2MP IR Bullet Camera(6.0mm Lens with Aperture of F1.6(By Default) /F2.0 (On demand)),Audio Support,  1/2.8” SONY - CMOS, 2MP, 0Lux with IR LED on, 6.0mm, IR Distance up to 50m, Video Analytics: Trip Wire, Intrusion Detection and Motion Detection, H.265/H.264/M-JPEG Video Compression, PoE Support, NAS Storage, SD Card(512GB), Quad Stream Support, 1/1 Audio I/O, 1/1 Alarm I/O, True WDR, 3D Noise Reduction, Adaptive treaming, Smart Streaming and ROI, SNR &gt; 70 dB, , BIS, CE, FCC, RoHS, IK10, IP67, UL, NDAA Compliant &amp; </t>
    </r>
    <r>
      <rPr>
        <b/>
        <sz val="16"/>
        <rFont val="Cambria"/>
        <family val="1"/>
      </rPr>
      <t>STQC Certified.</t>
    </r>
  </si>
  <si>
    <r>
      <rPr>
        <b/>
        <sz val="16"/>
        <rFont val="Cambria"/>
        <family val="1"/>
      </rPr>
      <t>Fire Detection System</t>
    </r>
    <r>
      <rPr>
        <sz val="16"/>
        <rFont val="Cambria"/>
        <family val="1"/>
      </rPr>
      <t xml:space="preserve">
Supply, Installation Testing &amp; Commissioning of UL864, 10th Edition Microprocessor based 6 loop and expandable up to 10 Loop, True Peer-to-Peer Networkable Addressable Fire Alarm Control Panel with minimum 600 characters LCD display, 4000 event plus 1000 alarm log history events, QWERTY keypad for programming. The panel should be equipped with sufficient numbers of loops considering 20% spare capacity in each loop. Each loop shall have a capacity of minimum 318 analog addressable devices. The panel shall work in degrade mode in case of CPU failure, Products not having this feature may offer Redundant CPU. Four access levels, flash EPROM, 240 volts AC power supply, automatic battery charger, 24 volts sealed lead acid batteries sufficient for 24 hours normal working and 30 mins in alarm condition. The panel shall be compatible with Integrated 8 channel Digital Voice Evacuation System Controller capable of broadcasting Evacuation Messages on same peer-to-peer Network and 2 ways Communication Fire Fighters System capable of supervising all the speaker circuits with adequate zone control and accessories. Failure of Fire Panel CPU shall not result in failure of DVC operation. The Fire Fighters Telephone System shall be capable of having minimum 30 Telephones in conference in multiple FFT Risers.
</t>
    </r>
  </si>
  <si>
    <r>
      <rPr>
        <b/>
        <sz val="16"/>
        <rFont val="Cambria"/>
        <family val="1"/>
      </rPr>
      <t>ACCESS Control System</t>
    </r>
    <r>
      <rPr>
        <sz val="16"/>
        <rFont val="Cambria"/>
        <family val="1"/>
      </rPr>
      <t xml:space="preserve">
Supply, Installation, Testing and Commissioning of standalone wire-free electronic access reader cum controller with wire-free door exit functionality and strengthen access via an electro-mechanical locking mechanism, supports RFID (MIFARE® DESFire® EV1/EV2/ EV3, MIFARE® Plus, MIFARE® Ultralight C, MIFARE® Classic) and Mobile credentials (Bluetooth Digital Key and Near Field Communication (NFC) capability). Compatible with communicating on the cloud as well as vicinity access management platform with data on card technology, Capable of securing data communication with AES 128 bit encryption over networked communication, Supports up to 40000 door opening on single battery cycle, Certified with CE, UKCA, ACMA, EAC, IMDA, NCC, BIS, Ü-Certificate, EN 1634-1 EI 60 with Electro-mechanical euro profile lock with projected latch and deadbolt. (axe distance 85mm). Steel mortise lock with reversible projection latch. The auxiliar latch (anticard) projects and deadlocks the latch and the lever retracts deadbolt and latch simultaneusly (panic function).Squared shape and deadbolt detector for privacy.</t>
    </r>
  </si>
  <si>
    <t xml:space="preserve"> GOLDBOD NATIONAL ASSAY CENTER  </t>
  </si>
  <si>
    <t>Providing  &amp; erecting Switch  board for Computer or electric apparatus consisting of  following modular type accessories mounted with  PVC  / Metallic concealed/open box with single mounting base frame covered with textured/metallic /white front plate,modules erected with necessary connections as directed
1 no. 6A/16A universal plug-switch  combined.
3 nos. 6A Switch
3 nos. 6A 5 pin Plug     
For Modular Type Accessories. Cat. III</t>
  </si>
  <si>
    <t>c/f</t>
  </si>
  <si>
    <t>b/f</t>
  </si>
  <si>
    <t>Total Carried to Summary</t>
  </si>
  <si>
    <t xml:space="preserve"> GOLDBOD NATIONAL ASSAY CENTER  ·  HVAC BOQ — ALL-VRV SYSTEM (NO CHILLER)</t>
  </si>
  <si>
    <t>TOTAL — HVAC, VENTILATION &amp; FUME EXTRACTION (ALL-VRV SYSTEM)</t>
  </si>
  <si>
    <t>SPRINKLER HEADS &amp; SUPPORTS</t>
  </si>
  <si>
    <t>SPRINKLER PIPING</t>
  </si>
  <si>
    <t>SPRINKLER CONTROL &amp; ALARM VALVES</t>
  </si>
  <si>
    <t>HYDRANT SYSTEM</t>
  </si>
  <si>
    <t>FIRE PUMP ROOM</t>
  </si>
  <si>
    <t>PORTABLE EXTINGUISHERS</t>
  </si>
  <si>
    <t>TESTING &amp; COMMISSIONING</t>
  </si>
  <si>
    <t>FIRE FIGHTING SYSTEM</t>
  </si>
  <si>
    <t>FURNITURE SUPPLY</t>
  </si>
  <si>
    <t>ca</t>
  </si>
  <si>
    <t xml:space="preserve"> GOLDBOD NATIONAL ASSAY CENTER  ·  ROOF CANOPY — FABRICATION &amp; CLADDING BOQ</t>
  </si>
  <si>
    <t>STRUCTURAL STEEL FABRICATION</t>
  </si>
  <si>
    <t xml:space="preserve"> ALUMINIUM SHEET CLADDING</t>
  </si>
  <si>
    <t xml:space="preserve"> ROOF CANOPY — FABRICATION &amp; CLADDING </t>
  </si>
  <si>
    <t>kickplates/skirting; brushed hairline stainless steel handrail;</t>
  </si>
  <si>
    <t>automatic centre-opening stainless steel car doors and landing doors</t>
  </si>
  <si>
    <t>Mitsubishi NEXIEZ-MRL Version 2, or approved equivalent), with a</t>
  </si>
  <si>
    <t>fire-rated where required; full-height black glass and stainless steel Car</t>
  </si>
  <si>
    <t>(ARD/ARO), emergency lighting, alarm bell, emergency</t>
  </si>
  <si>
    <t>MRL Gearless Traction Passenger Lift — Supply, deliver, install,</t>
  </si>
  <si>
    <t>test and commission a complete Machine Room-Less (MRL) gearless</t>
  </si>
  <si>
    <t>traction passenger lift of approved manufacture (Schindler 3300 MRL,</t>
  </si>
  <si>
    <t>rated capacity of 13 persons (approximately 950–1000 kg), serving 3</t>
  </si>
  <si>
    <t>stops with 3 openings, VVVF drive system, and minimum rated speed</t>
  </si>
  <si>
    <t>of 1.0 m/s, complete with premium anti-fingerprint hairline stainless</t>
  </si>
  <si>
    <t>steel/champagne metallic modular car interior incorporating black</t>
  </si>
  <si>
    <t>mirror stainless steel accents; stainless steel or powder-coated metal</t>
  </si>
  <si>
    <t>ceiling with recessed warm white LED lighting (3000–3500K), linear</t>
  </si>
  <si>
    <t>LED lighting, emergency light and ventilation grille; heavy-duty</t>
  </si>
  <si>
    <t>anti-slip stone, granite or large-format porcelain floor finish; minimum</t>
  </si>
  <si>
    <t>100 mm high brushed or black stainless steel replaceable</t>
  </si>
  <si>
    <t>with matching stainless steel frames minimum 900 mm clear opening,</t>
  </si>
  <si>
    <t>Operating Panel (COP) complete with tactile/Braille push buttons,</t>
  </si>
  <si>
    <t>digital floor position indicator, overload indicator, alarm, emergency</t>
  </si>
  <si>
    <t>intercom, and provision for access control card/biometric reader</t>
  </si>
  <si>
    <t>integration; landing call stations and floor position indicators to all</t>
  </si>
  <si>
    <t>landings; Automatic Rescue Device (ARD/ARO), emergency lighting,</t>
  </si>
  <si>
    <t>alarm bell, emergency communication system, Fireman's Operation</t>
  </si>
  <si>
    <t>Switch emergency evacuation interface, CCTV camera within lift car</t>
  </si>
  <si>
    <t>with provision for integration into the building security system,</t>
  </si>
  <si>
    <t>temporary protective pads retained for future maintenance use,</t>
  </si>
  <si>
    <t>together with all guide rails, brackets, buffers, controllers, wiring,</t>
  </si>
  <si>
    <t>travelling cables, suspension system, door operators, safety devices,</t>
  </si>
  <si>
    <t>fixings, accessories, builder's work coordination, statutory</t>
  </si>
  <si>
    <t>inspections, performance testing, certification, warranties, operation</t>
  </si>
  <si>
    <t>and maintenance manuals, user training, and all other labour,</t>
  </si>
  <si>
    <t>materials, equipment and incidental works necessary to provide a</t>
  </si>
  <si>
    <t>complete operational installation.</t>
  </si>
  <si>
    <t>EXECUTIVE LIFT</t>
  </si>
  <si>
    <t>kickplates/skirting; brushed hairline stainless steel handrail to one</t>
  </si>
  <si>
    <t>stainless steel Car Operating Panel (COP) complete with tactile/Braille</t>
  </si>
  <si>
    <t>Supply, deliver, install, test and commission a complete Machine</t>
  </si>
  <si>
    <t>Room-Less (MRL) gearless traction passenger lift of approved</t>
  </si>
  <si>
    <t>manufacture (Schindler 3300 MRL preferred, or Mitsubishi</t>
  </si>
  <si>
    <t>NEXIEZ-MRL Version 2 or other approved equivalent), with a rated</t>
  </si>
  <si>
    <t>capacity of 13 persons or alternatively 11 persons (825 kg), serving 3</t>
  </si>
  <si>
    <t>stops with 3 openings, incorporating a VVVF drive system and rated</t>
  </si>
  <si>
    <t>speed of 1.0 m/s, complete with premium modular car interior</t>
  </si>
  <si>
    <t>finished in anti-fingerprint hairline stainless steel and/or champagne</t>
  </si>
  <si>
    <t>metallic panels with black mirror stainless steel accents; stainless</t>
  </si>
  <si>
    <t>steel or powder-coated metal ceiling with recessed warm white LED</t>
  </si>
  <si>
    <t>lighting (3000–3500 K), linear LED lighting, emergency lighting and</t>
  </si>
  <si>
    <t>ventilation grille; anti-slip stone, granite or large -format porcelain</t>
  </si>
  <si>
    <t>floor finish to match the approved interior design; minimum 100 mm</t>
  </si>
  <si>
    <t>high heavy-duty replaceable brushed or black stainless steel</t>
  </si>
  <si>
    <t>side or rear wall; automatic centre-opening car doors with matching</t>
  </si>
  <si>
    <t>front return in hairline, black mirror or champagne stainless steel</t>
  </si>
  <si>
    <t>finish and minimum 900 mm clear opening; full-height black glass and</t>
  </si>
  <si>
    <t>push buttons, digital floor position indicator, overload indicator,</t>
  </si>
  <si>
    <t>alarm, emergency intercom and provision for access card/biometric</t>
  </si>
  <si>
    <t>reader integration; landing doors and frames to all three landings with</t>
  </si>
  <si>
    <t>matching finish and fire rating where required; landing call stations and</t>
  </si>
  <si>
    <t>digital floor indicators to all floors; Automatic Rescue Device</t>
  </si>
  <si>
    <t>communication system, Fireman's Operation Switch and emergency</t>
  </si>
  <si>
    <t>evacuation interface; CCTV camera within the lift car with provision for</t>
  </si>
  <si>
    <t>integration into the building security/access control system;</t>
  </si>
  <si>
    <t>temporary protective pads for use during construction and</t>
  </si>
  <si>
    <t>commissioning and retained for future maintenance; together with all</t>
  </si>
  <si>
    <t>guide rails, landing and car door equipment, controllers, suspension</t>
  </si>
  <si>
    <t>system, travelling cables, buffers, safety gear, machine, electrical</t>
  </si>
  <si>
    <t>installation, wiring, brackets, fixings, accessories, statutory</t>
  </si>
  <si>
    <t>inspections, testing, commissioning, certification, operation and</t>
  </si>
  <si>
    <t xml:space="preserve">maintenance manuals, warranties, user training, builder's work </t>
  </si>
  <si>
    <t>coordination, and all labour, materials, plant and incidentals necessary</t>
  </si>
  <si>
    <t>to provide a complete operational lift installation.</t>
  </si>
  <si>
    <t>STAFF AREA LIFT</t>
  </si>
  <si>
    <t>handling capacity verification upon confirmation of the final building</t>
  </si>
  <si>
    <t>requirements for both lifts; provide complete as-built drawings,</t>
  </si>
  <si>
    <t>operation and maintenance manuals, warranty certificates, spare parts</t>
  </si>
  <si>
    <t>Provide all third-party inspections, testing, commissioning,</t>
  </si>
  <si>
    <t>certification and post-installation support for the complete lift</t>
  </si>
  <si>
    <t>installation, including independent third-party inspection, proof load</t>
  </si>
  <si>
    <t>testing, safety testing and certification for each lift in accordance with</t>
  </si>
  <si>
    <t>EN 81-20, EN 81-50, or the applicable Ghanaian statutory requirements</t>
  </si>
  <si>
    <t>and regulations; undertake a vertical transportation traffic analysis and</t>
  </si>
  <si>
    <t>occupancy and population ; carry out complete commissioning,</t>
  </si>
  <si>
    <t>performance testing, trial operation, Automatic Rescue Device (ARD)</t>
  </si>
  <si>
    <t>operation, emergency lighting and alarm tests, emergency</t>
  </si>
  <si>
    <t>communication tests, Fireman's Operation tests, safety device</t>
  </si>
  <si>
    <t>verification, and all functional and acceptance tests necessary to</t>
  </si>
  <si>
    <t>demonstrate full compliance with the specified performance</t>
  </si>
  <si>
    <t>lists, test certificates, statutory approvals, maintenance schedules,</t>
  </si>
  <si>
    <t>manufacturer's documentation, and training for the Employer's</t>
  </si>
  <si>
    <t>facilities management personnel in the operation and routine</t>
  </si>
  <si>
    <t>maintenance of the lift systems; and provide a comprehensive Annual</t>
  </si>
  <si>
    <t>Maintenance Contract (AMC) for both lifts for the first year following</t>
  </si>
  <si>
    <t>expiry of the manufacturer's warranty, including scheduled preventive</t>
  </si>
  <si>
    <t>maintenance, routine inspections, emergency call-out services,</t>
  </si>
  <si>
    <t xml:space="preserve">adjustments, lubrication, testing, replacement of normal wear-and-tear </t>
  </si>
  <si>
    <t>components, technical support, and all labour, materials, equipment</t>
  </si>
  <si>
    <t>and incidentals necessary to maintain the lifts in safe and efficient</t>
  </si>
  <si>
    <t>operating condition.</t>
  </si>
  <si>
    <t>TESTING, CERTIFICATION, TRAINING &amp; HANDOVER</t>
  </si>
  <si>
    <t>Carried to General Summary</t>
  </si>
  <si>
    <t>PASSENGER LIFTS</t>
  </si>
  <si>
    <t>Reinforcement bars; High tensile</t>
  </si>
  <si>
    <t>16mm diameter high tensilel in trimix floor</t>
  </si>
  <si>
    <t>Reinforcement bars; High Tensile</t>
  </si>
  <si>
    <t>25mm diameter in beams</t>
  </si>
  <si>
    <t>25mm diameter in columns</t>
  </si>
  <si>
    <t>16mm diameter in slab</t>
  </si>
  <si>
    <t>25mm diameter in Non-Structural Wall</t>
  </si>
  <si>
    <t>Fine Tobacco Powder spreading up to 100mm thickness</t>
  </si>
  <si>
    <t>Providing, laying and compacting layer of 20mm and</t>
  </si>
  <si>
    <t>10mm aggregate placed directly beneath the concrete</t>
  </si>
  <si>
    <t>footing, or grade slab.</t>
  </si>
  <si>
    <t>Plinth Beam</t>
  </si>
  <si>
    <t>Isolated Foundations</t>
  </si>
  <si>
    <t>Ground Beam</t>
  </si>
  <si>
    <t>Special glass as observation room glazed wall 8,450mm x</t>
  </si>
  <si>
    <t>1,800mm both sides</t>
  </si>
  <si>
    <t>GOLDBOD NATIONAL ASSAY CENTRE</t>
  </si>
  <si>
    <t>ACCRA, GHANA</t>
  </si>
  <si>
    <t>GOLDBOD</t>
  </si>
  <si>
    <t>PPMC INTERNATIONAL LIMITED</t>
  </si>
  <si>
    <t xml:space="preserve">    200mm thick wall; vertical</t>
  </si>
  <si>
    <t>Autoclaved aerated concrete (ACC) (35kg/cm²) in cement</t>
  </si>
  <si>
    <t>and sand (1:6) mortar joint as described in:</t>
  </si>
  <si>
    <t xml:space="preserve">      200mm thick; vertical</t>
  </si>
  <si>
    <t>Ditto; 250mm thick</t>
  </si>
  <si>
    <t>Provisional sum for Physical contingencies (5%)</t>
  </si>
  <si>
    <t>Provisional sum for Price contingencies (5%)</t>
  </si>
  <si>
    <t xml:space="preserve">  GOLDBOD NATIONAL ASSAY CENTER  ·  FIRE FIGHTING SYSTEM BOQ  ·  TENTATIVE — SUBJECT TO HYDRAULIC CALC</t>
  </si>
  <si>
    <t>RAKSHAK 4 (K4 Crash-Rated Sliding Gate) — complete supply, install, T&amp;C         K4 / IWA 14-1:2013, PAS 68, ASTM F2656 or equivalent — 7.2t N2A class @ ~48km/h, low/zero penetration
High-grade structural steel gate leaf, heavy-duty bottom guide/rail, guide posts, anti-lift/anti-tamper
Motorized with manual override; photo sensors, loop detectors, warning light, emergency stop
Hot-dip galvanized + epoxy/PU RAL coating; integrated with ACS, CCTV, IDS, guard intercom</t>
  </si>
  <si>
    <t>Active 2-way spike tyre killer (D100H hydraulic / D100M electro-mechanical or equivalent)                                                                     Crash-tested; hardened high-tensile carbon steel spikes, rated height ~150mm
Galvanized MS body, powder-coated, internal drainage
Push button / remote / ACS / guard control; manual operation on power failure
Vehicle loop detector, photo sensor, warning signage/traffic lights; IP68 rated</t>
  </si>
  <si>
    <t>Hydraulic/pneumatic retractable crash-rated bollards (S4-H/S4-P or equivalent)IWA 14-1 / PAS 68 / ASTM F2656 — 7.2t vehicle @ ~48-50km/h
Ø~223mm high-tensile carbon steel cylinder, SS304/316 sleeve or RAL finish
PLC-based control, group + individual maintenance mode, manual override
Loop detector, photo sensor, red LED/reflective bands
Dedicated foundation, drainage sump/pipe, conduits, HPU/control cabinet incl. in rate</t>
  </si>
  <si>
    <t>Heavy-duty electro-mechanical boom barrier (PAT 6D or equivalent)                        Boom length up to 6m telescopic; 100% duty cycle outdoor rated
Opening/closing ~4-6 sec; galvanized/SS housing, IP67
Loop detector, photocell, traffic light, red/green LED boom, manual override, slow start/stop
Note: Boom barrier is traffic control only — NOT counted as crash-rated protection</t>
  </si>
  <si>
    <t>Motorized heavy-duty rolling shutter — security-rated slats, PRICED AS ONE INTEGRATED SYSTEM                                   System: 2 nos electronically interlocked shutters forming vehicle sally-port/airlock
Interlock logic: outer opens on authorization → vehicle enters holding bay → outer closes &amp; confirmed
→ inner opens only after verification. Simultaneous opening PREVENTED in normal operation
Heavy-duty galvanized steel slats, side guides, locking bars, hood, barrel, motor, limit switches
Bottom safety edge, photo sensors, manual override; PLC/security controller w/ status feedback
Crash/forced-entry/fire rating per Security Consultant &amp; fire strategy
Rate below is PER SHUTTER — treat as one integrated airlock system per BOQ note</t>
  </si>
  <si>
    <t>PLC Interlock Controller + Status Feedback Panel — vehicle airlock system                     Shutter open/closed/locked status, bollard up/down, emergency stop, fire alarm condition, manual override
Integration with ACS, CCTV, IDS, fire/emergency strategy per approved sequence</t>
  </si>
  <si>
    <t>Under-vehicle inspection/scanning system (UVSS) — fixed or portable.             High-resolution imaging of vehicle underside, image capture/archive, operator display
Final equipment configuration per Security Consultant confirmation</t>
  </si>
  <si>
    <t>Handheld Explosive Trace Detector (ETD) Trace detection of explosive residues; calibration kit; operator training included</t>
  </si>
  <si>
    <t>Handheld Metal Detector — vehicle/personnel inspection.                  Portable, rechargeable battery, audible/vibration alarm</t>
  </si>
  <si>
    <t>Inspection Mirrors (under-vehicle, telescopic) + Portable Search Lighting. Telescopic under-vehicle mirror with LED illumination, wheeled trolley</t>
  </si>
  <si>
    <t>High-resolution CCTV coverage — bullion inspection zone (fixed + PTZ).                          High-lux/low-light IP cameras with analytics; coverage per GNAC-SEC-001 Table 16
Includes guard workstation display integration</t>
  </si>
  <si>
    <t>Inspection Bay Civil/MEPF Interface — power, UPS, data, high-lux lighting, drainage, covered inspection area. Emergency stop/panic alarm at inspection point; equipment storage/charging point</t>
  </si>
  <si>
    <t>Multi-zone Walk-Through Metal Detector — complete supply, install, T&amp;C  Adjustable sensitivity, multi-zone visual indication, audible/visual alarm
Self-diagnostics, event count/logging, tamper-resistant control panel
NIJ 0601.02 or equivalent; CE/IEC electrical safety, EMC, radiation/non-ionizing safety
UPS-backed supply, dedicated power point, guard monitoring position
Locations: (1) Main visitor entry, (2) Staff main entry, (3) Second WTMD before lab area</t>
  </si>
  <si>
    <t>Conveyorized X-ray baggage scanner — complete supply, install, T&amp;C.                      High-resolution image display, enhancement, zoom, colour/material discrimination, threat marking
Lead shielding, safety curtains, key switch, warning lamps, interlocks, emergency stop
Radiation leakage test certificate + Ghana radiation authority compliance
Operator workstation, level floor, UPS/power supply, queueing/inspection space
Includes calibration, operator training, annual service support (1st year)</t>
  </si>
  <si>
    <t>Bi-directional flap barrier / speed gate — card/biometric access.                                 Stainless steel body, tempered glass/acrylic flaps, concealed drive
Card reader + biometric reader, controller, emergency release, event log
Anti-tailgating sensors, obstruction detection, soft-closing flaps
Fire alarm release/open mode, battery backup; ACS/CCTV/fire alarm integration</t>
  </si>
  <si>
    <t>Biometric/card access-control door set — complete hardware + integration. Card/biometric reader, electromagnetic lock/electric strike as suitable
Door position sensor, request-to-exit, emergency break-glass
Access logs at security workstation; dual authentication for high-security zones
Fail-safe/fail-secure mode coordinated with fire/life safety strategy
Locations: Lab entry doors, vault ante-room, staff lockers, security room, sample transfer zones</t>
  </si>
  <si>
    <t>Privacy-controlled frisking booth — complete civil + fit-out.                                   Durable partition/wall finish, anti-slip floor, adequate lighting
Guard/operator position, tray/hooks as required, clear entry/exit control
CCTV covering approach/exit only (privacy protocol) — not interior
Integration with WTMD/access-control sequence and guard SOP
Provision: separate booths for staff screening sequence (2 nos per drawing)</t>
  </si>
  <si>
    <t>Secure transfer hatch — public/sampling interface to controlled internal area. Powder-coated steel / stainless steel frame construction
Secure sliding panel or drawer/tray, tamper-resistant lock, internal stop
Smooth heavy-duty runners; interlock/controlled opening — no direct hand access to secure area
CCTV coverage + access-control logging if electronically operated
Finish to match surrounding security partition; edges smooth and safe to touch
Locations: 3 nos per drawing — visitor/sampling interface, receiving bay, vault ante-room transfer</t>
  </si>
  <si>
    <t>Interlock Controller + CCTV Integration — sliding hatch electronic control. Electronic interlock preventing simultaneous dual-side access
Integration with central ACS/CCTV event logging</t>
  </si>
  <si>
    <t>Access Control System (ACS) — central server/controller                Doors, flap barriers, readers, biometrics, visitor credentials
User levels, time zones, event logging; software licences included</t>
  </si>
  <si>
    <t>CCTV System — IP cameras with analytics, NVR, VMS software.                           Coverage: all gates, vehicle barriers, bullion inspection zone, pedestrian screening,
access-controlled doors, sliding hatch, frisking approach, lobby, security-critical corridors
Estimated 48 camera coverage points across facility (fixed + PTZ mix)
NVR storage 30-day retention, VMS software licence, monitor wall</t>
  </si>
  <si>
    <t>Intrusion Detection System (IDS).                                           Door contacts, shutter status, tamper alarms, panic alarms
Barrier fault alarms, after-hours perimeter events → security control room</t>
  </si>
  <si>
    <t>Security Control Desk / Workstation — dual-room configuration.                              Live camera views, gate/shutter/bollard states, WTMD alarms
ACS events, manual release/deny functions per permissions
2 nos security rooms per drawing (main GF + secondary near gate)</t>
  </si>
  <si>
    <t>Network / Cabling Infrastructure — dedicated secure VLAN.                               Industrial cable routing, conduit/trunking, surge protection
Outdoor-rated cabling, proper labelling per facility standard</t>
  </si>
  <si>
    <t>UPS &amp; Power Backup — controllers, panels, NVR, PLC, WTMD, X-ray scanner.   Dedicated UPS circuits for all security-critical equipment
Vehicle barriers: manual operation/fail-safe strategy on power loss</t>
  </si>
  <si>
    <t>Fire Alarm Interface — security lockdown/release logic. Emergency egress compliance; approved by fire consultant + Security Consultant
Integration with building fire alarm panel</t>
  </si>
  <si>
    <t>Civil/Foundation Works Coordination — gate, bollards, tyre killer, boom barrier, shutters.                                 Vendor tested foundation details, structural engineer approval, drainage to pits/trenches</t>
  </si>
  <si>
    <t>Electrical Works — isolators, control panels, earthing, surge protection, UPS circuits. Labelled conduits, accessible maintenance panels per all security equipment.                   Labelled conduits, accessible maintenance panels per all security equipment</t>
  </si>
  <si>
    <t>Site Acceptance Tests (SAT) — full system.                            Open/close cycles, safety sensor tests, obstruction tests, loop detector tests
Manual override, power failure mode, ACS/CCTV/IDS interface, event log verification, emergency stop</t>
  </si>
  <si>
    <t>Vehicle Airlock Interlock Test — bullion gate rolling shutters.                                     Confirm outer/inner cannot open together, fault handling, status feedback visible
Emergency/fire mode matches approved sequence — certified test report</t>
  </si>
  <si>
    <t>Crash-Rating Certification Review &amp; Submission — SEC-01, SEC-03.                             Verify valid crash-test certificates for sliding gate + bollards before procurement
Submission to Security Consultant and PMC for appro</t>
  </si>
  <si>
    <t>X-Ray Scanner Radiation Safety Certification.                            Radiation leakage test, operator radiation safety certification
Compliance documentation with Ghana radiation authority</t>
  </si>
  <si>
    <t>As-Built Documentation, O&amp;M Manuals, Warranty Certificates &amp; Handover.                                        As-built wiring diagrams, O&amp;M manuals, maintenance schedule
Spare parts list, admin credentials handover, training sign-off</t>
  </si>
  <si>
    <t xml:space="preserve">DESCRIPTION </t>
  </si>
  <si>
    <t>QTY.</t>
  </si>
  <si>
    <t xml:space="preserve">Supply 
Rates </t>
  </si>
  <si>
    <t xml:space="preserve">ITC  
Rates </t>
  </si>
  <si>
    <t>SANITARY FIXTURES &amp; CP FITTINGS:</t>
  </si>
  <si>
    <t xml:space="preserve"> </t>
  </si>
  <si>
    <t>10 Ltrs</t>
  </si>
  <si>
    <t>TOTAL OF SECTION-A 
SANITARY FIXTURES &amp; CP FITTINGS CARRIED OVER TO SUMMARY</t>
  </si>
  <si>
    <t>WATER SUPPLY :</t>
  </si>
  <si>
    <t>WATER SUPPLY (INTERNAL &amp; EXTERNAL) :</t>
  </si>
  <si>
    <t>CPVC Pipe Internal :</t>
  </si>
  <si>
    <t>Providing and fixing, to wall, ceiling and floor, approved make, CPVC SDR 11 pipes and fittings, conforming to ASTM D 2846, for sizes up to 50 mm and  Sch 80 piping for sizes above 50 mm confirming to ASTM F441, for hot and cold water supplies for all internals including jointing with CPVC solvent cement as per manufacturer recommendation ensuring airtight joints, with necessary specials, couplers, unions, elbow, equal tees, adapter (both male and female), reducer (single stage, double stage and triple stage), end cap, fabricated bend, etc., All termination points shall have Brass inserts fittings including testing,  cutting and chasing in wall and floors with diamond cutter &amp; making good the same by using 1:1  cement mortar over the fibber mesh / Chicken mesh, ceiling and floor etc. complete of the following nominal pipe size:</t>
  </si>
  <si>
    <t xml:space="preserve">Galvanised rubber sleeved clamps/ u bolts, brackets (External Pipe to be fixed with  zinc coated clamp, Brackets and  U Bolts etc ), passivated fasteners &amp; direction arrows and Symbols of appropriate size and spacing as directed by E-I-C shall be included in the price </t>
  </si>
  <si>
    <t>20 mm (NB)</t>
  </si>
  <si>
    <t>25 mm (NB)</t>
  </si>
  <si>
    <t>40 mm (NB)</t>
  </si>
  <si>
    <t>50 mm (NB)</t>
  </si>
  <si>
    <t>CPVC Pipe External (For Shaft, Terrace, Basement) :</t>
  </si>
  <si>
    <t>Providing and fixing, to wall, ceiling and floor, approved make, CPVC SDR 11 pipes and fittings, conforming to ASTM D 2846, for sizes up to 50 mm and  Sch 80 piping for sizes above 50 mm confirming to ASTM F441, for hot and cold water supplies for all internals including jointing with CPVC solvent cement as per manufacturer recommendation ensuring airtight joints, with necessary specials, couplers, unions, elbow, equal tees, adapter (both male and female), reducer (single stage, double stage and triple stage), end cap, fabricated bend, etc., All termination points shall have Brass inserts fittings including testing,  cutting and chasing in wall and floors with diamond cutter &amp; making good the same by using 1:1  cement mortar over the fibber mesh/ Chicken mesh, ceiling and floor etc. complete of the following nominal pipe size:</t>
  </si>
  <si>
    <t>Thermal Insulation on  Embedded in Wall</t>
  </si>
  <si>
    <t>15mm (OD) [6mm thick insulation]</t>
  </si>
  <si>
    <t>20mm (OD) [6mm thick insulation]</t>
  </si>
  <si>
    <t>25 mm (OD) [6mm thick insulation]</t>
  </si>
  <si>
    <t xml:space="preserve"> 15 mm dia</t>
  </si>
  <si>
    <t xml:space="preserve"> 20 mm dia</t>
  </si>
  <si>
    <t xml:space="preserve"> 25 mm dia</t>
  </si>
  <si>
    <t xml:space="preserve"> 32 mm dia</t>
  </si>
  <si>
    <t xml:space="preserve"> 40 mm dia</t>
  </si>
  <si>
    <t xml:space="preserve"> 50 mm dia</t>
  </si>
  <si>
    <t>50 mm dia</t>
  </si>
  <si>
    <t>65 mm dia</t>
  </si>
  <si>
    <t xml:space="preserve">80 mm dia </t>
  </si>
  <si>
    <t xml:space="preserve">100 mm dia </t>
  </si>
  <si>
    <t xml:space="preserve">150 mm dia </t>
  </si>
  <si>
    <t xml:space="preserve">25 mm dia </t>
  </si>
  <si>
    <t>40 mm dia</t>
  </si>
  <si>
    <t>80 mm dia</t>
  </si>
  <si>
    <t>40 mm</t>
  </si>
  <si>
    <t>50 mm</t>
  </si>
  <si>
    <t xml:space="preserve">No. </t>
  </si>
  <si>
    <t>Construction brick masonry chamber  (for Housing valves &amp; accessories) Valve chamber with 75 class designation brick work in cement mortar 1:5 (1 cement : 5 find sand) for valve, with cover fixed in cement concrete slab 1:2:4 mix (1 cement : 2 coarse sand : 4 graded stone aggregate 20mm nominal size) necessary excavation foundation concrete 1:5:10 (1 cement : 5 fine sand : 10 graded stone aggregate 40mm nominal size) and inside plastering with cement mortar 1:3 (1 cement : 3 coarse sand) 12 mm thick finished with a floating coat of neat cement complete as per standard design. ( Rate to be quoted considering clear size of chambers)</t>
  </si>
  <si>
    <t>1200mm x 900mm x up to 1000 mm depth with  600x600 mm size FRP Cover and frame of load bearing capacity of 12.5T fixed in cement.</t>
  </si>
  <si>
    <t>TOTAL OF SECTION-B 
WATER SUPPLY (INTERNAL &amp; EXTERNAL) CARRIED OVER TO SUMMARY</t>
  </si>
  <si>
    <t xml:space="preserve">INTERNAL &amp; EXTERNAL SEWAGE/DRAINAGE NETWORK: </t>
  </si>
  <si>
    <t xml:space="preserve">Galvanised rubber sleeved clamps/ u bolts, brackets (External Pipe to be fixed with  zinc coated clamp, Brackets and  U Bolts etc ), passivated fasteners &amp; direction arrows and  legend boards of appropriate size and spacing as directed by E-I-C shall be included in the price </t>
  </si>
  <si>
    <t>Cutting and chasing in wall and floors with diamond cutter for UPVC  pipes and fittings and making good the same by using 1:1  cement mortar over the mesh.</t>
  </si>
  <si>
    <t>75 mm</t>
  </si>
  <si>
    <t>110 mm</t>
  </si>
  <si>
    <t>160 mm</t>
  </si>
  <si>
    <t>200 mm</t>
  </si>
  <si>
    <t>250 mm</t>
  </si>
  <si>
    <t>300mm</t>
  </si>
  <si>
    <t>25 mm</t>
  </si>
  <si>
    <t>32 mm</t>
  </si>
  <si>
    <t>90 mm</t>
  </si>
  <si>
    <t>250mm</t>
  </si>
  <si>
    <t>110x75x50  (Multi Floor Trap)</t>
  </si>
  <si>
    <t>110mm floor trap</t>
  </si>
  <si>
    <t>110 X 110 mm "P" TYPE - P TRAP</t>
  </si>
  <si>
    <t>75 mm dia.</t>
  </si>
  <si>
    <t>110 mm dia.</t>
  </si>
  <si>
    <t>160 mm dia</t>
  </si>
  <si>
    <t>200 mm dia</t>
  </si>
  <si>
    <t xml:space="preserve">150mm Wide drain channel - C 250 - Truck / Temp Load </t>
  </si>
  <si>
    <t xml:space="preserve">200mm Wide drain channel - C 250 - Truck / Temp Load </t>
  </si>
  <si>
    <t xml:space="preserve">600mm Wide drain channel - (D 400) Trailor / Fire engine Load </t>
  </si>
  <si>
    <t>Earth Work in Excavation of required width for storm water, sewerage, water supply pipes at bottom depth up to 1.5 m including getting out the excavated soil and Refilling the soil as required in layer disposing of surplus excavated soil as directed within a lead of 50 m for all kinds of soil.</t>
  </si>
  <si>
    <t>Pipes, exceeding 80 mm dia but not exceeding 300 mm dia.</t>
  </si>
  <si>
    <t>Earth Work in Excavation of required width for storm water, sewerage, water supply pipes at bottom depth 1.5 m to 3m including getting out the excavated soil and Refilling the soil as required in layer disposing of surplus excavated soil as directed within a lead of 50 m for all kinds of soil.</t>
  </si>
  <si>
    <t>Providing and laying cement concrete 1:4:8 mix ( 1 coarse cement : 4 coarse Sand : 8 graded stone aggregate) for bed concrete or / and encasing including required shuttering, curing etc. complete as directed for all heights and depths.</t>
  </si>
  <si>
    <t>Type 1 - 600 x 600 x up to 600 mm deep.</t>
  </si>
  <si>
    <t>Type 2 - 900 x 800 x up to 900 mm deep.</t>
  </si>
  <si>
    <t xml:space="preserve">450 x 450 mm clear inside dimensions ( Depth Min. 450mm to Max.750mm ) </t>
  </si>
  <si>
    <t xml:space="preserve">450mm x 450mm </t>
  </si>
  <si>
    <t>600mm dia. - B125 for 4 wheeler load</t>
  </si>
  <si>
    <t>600mm dia. - C250 for truck / tempo load</t>
  </si>
  <si>
    <t>600mm X 600mm - B125 for 4 wheeler load</t>
  </si>
  <si>
    <t>600mm X 600mm - C250 for truck / tempo load</t>
  </si>
  <si>
    <t xml:space="preserve">110mm dia </t>
  </si>
  <si>
    <t xml:space="preserve">160mm dia </t>
  </si>
  <si>
    <t>TOTAL OF SECTION-C  
INTERNAL SAVAGE/DRAINAGE NETWORK CARRIED OVER TO SUMMARY</t>
  </si>
  <si>
    <t>PUMP ROOM :</t>
  </si>
  <si>
    <t xml:space="preserve">Flow Capacity: 6 m3/hr (100LPM)  each pump
Head - 50 Mtrs.
Pressure Tank - By Vender 
1 Set  = (1 Working + 1 Standby - cascade operation) 
</t>
  </si>
  <si>
    <t xml:space="preserve">Sump Pump System
FLOW:- 15 m3/hr.  (250 LPM)  each pump
Head:- 20 Mtr.
(1 Working+1 Standby - cascade operation )
Partial- 50mm Partial handling Capacity
Motor:- _____kw/ _______ hp / 3Phase  </t>
  </si>
  <si>
    <t xml:space="preserve">40 mm Dia </t>
  </si>
  <si>
    <t xml:space="preserve">50 mm Dia </t>
  </si>
  <si>
    <t xml:space="preserve">65 mm Dia </t>
  </si>
  <si>
    <t xml:space="preserve">80 mm Dia </t>
  </si>
  <si>
    <t xml:space="preserve">100 mm Dia </t>
  </si>
  <si>
    <t xml:space="preserve">150 mm Dia </t>
  </si>
  <si>
    <t>100 mm dia</t>
  </si>
  <si>
    <t>150 mm dia</t>
  </si>
  <si>
    <t>TOTAL OF SECTION-D PUMPROOM CARRIED OVER TO SUMMARY</t>
  </si>
  <si>
    <t>MISCELLANEOUS :</t>
  </si>
  <si>
    <t>600 mm dia 12.5T (For UGWT Tank)</t>
  </si>
  <si>
    <t>40 mm dia (6 mm Thick  plate) - GI Pipe</t>
  </si>
  <si>
    <t>50 mm dia (6 mm Thick  plate) - GI Pipe</t>
  </si>
  <si>
    <t>65 mm dia (8 mm Thick  plate) - GI Pipe</t>
  </si>
  <si>
    <t>80 mm dia (8 mm Thick  plate) - GI Pipe</t>
  </si>
  <si>
    <t>100 mm dia (12 mm Thick  plate) - GI Pipe</t>
  </si>
  <si>
    <t>150 mm dia (12 mm Thick  plate) - GI Pipe</t>
  </si>
  <si>
    <t>200 mm dia (12 mm Thick  plate) - GI Pipe</t>
  </si>
  <si>
    <t>250 mm dia (12 mm Thick  plate) - GI Pipe</t>
  </si>
  <si>
    <t>300 mm dia (12 mm Thick  plate) - GI Pipe</t>
  </si>
  <si>
    <t>M.S. STRUCTURAL WORK</t>
  </si>
  <si>
    <t>Kgs.</t>
  </si>
  <si>
    <t>5000 ltrs</t>
  </si>
  <si>
    <t>Making core drills in rcc slab/walls/beam of various thickness including necessary chipping by breaker or manually to make surface rough for grouting purpose and making good the same with GP-II grouting. (Waterproofing shall not be a part of this item.)</t>
  </si>
  <si>
    <t>77 mm x up to 150 mm thick</t>
  </si>
  <si>
    <t>77 mm x up to 200 mm thick</t>
  </si>
  <si>
    <t>77 mm x up to 250 mm thick</t>
  </si>
  <si>
    <t>102 mm x up to 150 mm thick</t>
  </si>
  <si>
    <t>102 mm x up to 200 mm thick</t>
  </si>
  <si>
    <t>102 mm x up to 250 mm thick</t>
  </si>
  <si>
    <t>125 mm x up to 150 mm thick</t>
  </si>
  <si>
    <t>125 mm x up to 200 mm thick</t>
  </si>
  <si>
    <t>125 mm x up to 250 mm thick</t>
  </si>
  <si>
    <t>152 mm x up to 150 mm thick</t>
  </si>
  <si>
    <t>152 mm x up to 200 mm thick</t>
  </si>
  <si>
    <t>152 mm x up to 250 mm thick</t>
  </si>
  <si>
    <t>200 mm x up to 150 mm thick</t>
  </si>
  <si>
    <t>200 mm x up to 200 mm thick</t>
  </si>
  <si>
    <t>200 mm x up to 250 mm thick</t>
  </si>
  <si>
    <t>250 mm x up to 150 mm thick</t>
  </si>
  <si>
    <t>250 mm x up to 200 mm thick</t>
  </si>
  <si>
    <t>250 mm x up to 250 mm thick</t>
  </si>
  <si>
    <t xml:space="preserve">50 mm dia </t>
  </si>
  <si>
    <t>TOTAL OF SECTION-E  MISCELLANEOUS : CARRIED OVER TO SUMMARY</t>
  </si>
  <si>
    <t>RAIN WATER HARVESTING SYSTEM :</t>
  </si>
  <si>
    <t xml:space="preserve">Rain Water harvesting system complete set as per above details </t>
  </si>
  <si>
    <t>SEWAGE TREATMENT PLANT (STP) — 6 KLD :</t>
  </si>
  <si>
    <t>Package Sewage Treatment Plant — 6 KLD capacity, Extended Aeration/MBBR technology, FRP/MS construction complete with equalization tank, aeration chamber, clarifier, tertiary filtration unit, duty+standby air blowers, diffuser grid, sludge holding zone — supply, install, test &amp; commission</t>
  </si>
  <si>
    <t>Civil foundation, RCC platform/plinth and support structure for STP package unit</t>
  </si>
  <si>
    <t>Raw sewage collection sump (pre-treatment, screen chamber) with duty+standby submersible transfer pumps</t>
  </si>
  <si>
    <t>Air blower unit (duty+standby) with fine-bubble diffuser grid — aeration system (if not integral to package)</t>
  </si>
  <si>
    <t>Sludge drying bed / sludge handling &amp; disposal arrangement</t>
  </si>
  <si>
    <t>Treated water storage tank — 5 KL capacity, for flushing &amp; landscape irrigation reuse</t>
  </si>
  <si>
    <t>Treated water reuse pump set (duty+standby) with pressure control — flushing/irrigation distribution</t>
  </si>
  <si>
    <t>Chlorination / disinfection dosing system — treated water final polishing</t>
  </si>
  <si>
    <t>Odour control unit — activated carbon filter at STP vent</t>
  </si>
  <si>
    <t>STP interconnecting piping — raw sewage inlet, treated water outlet, air piping (UPVC/GI as applicable)</t>
  </si>
  <si>
    <t>STP control panel — level sensors, blower/pump interlocks, alarm, BMS interface</t>
  </si>
  <si>
    <t>Testing, commissioning &amp; water quality compliance testing (BOD/COD/TSS as per discharge norms)</t>
  </si>
  <si>
    <t>TOTAL OF SECTION-G  SEWAGE TREATMENT PLANT (STP) : CARRIED OVER TO SUMMARY</t>
  </si>
  <si>
    <t>EFFLUENT TREATMENT PLANT (ETP) — 4 KLD :</t>
  </si>
  <si>
    <t>Package Effluent Treatment Plant — 4 KLD capacity, physico-chemical treatment (neutralization, coagulation-flocculation, clarification, multi-media &amp; activated carbon filtration), FRP/MS construction — supply, install, test &amp; commission</t>
  </si>
  <si>
    <t>Civil foundation, RCC platform/plinth and support structure for ETP package unit</t>
  </si>
  <si>
    <t>Chemical effluent collection sump (acid-resistant lining) with duty+standby chemical-resistant transfer pumps</t>
  </si>
  <si>
    <t>pH neutralization system — acid/alkali dosing pumps, pH sensor &amp; control, dosing tanks</t>
  </si>
  <si>
    <t>Coagulation-flocculation dosing system — chemical dosing pumps + tanks</t>
  </si>
  <si>
    <t>Multi-media pressure filter — post-clarification polishing</t>
  </si>
  <si>
    <t>Activated carbon filter — final effluent polishing before discharge</t>
  </si>
  <si>
    <t>Sludge dewatering / filter press (chemical sludge handling &amp; disposal)</t>
  </si>
  <si>
    <t>Treated effluent holding tank — 3 KL capacity, acid-resistant lining, pre-discharge monitoring</t>
  </si>
  <si>
    <t>ETP interconnecting piping — acid-resistant UPVC/CPVC, chemical inlet/outlet &amp; dosing lines</t>
  </si>
  <si>
    <t>ETP control panel — dosing pump interlocks, pH/level sensors, alarm, BMS interface</t>
  </si>
  <si>
    <t>Testing, commissioning &amp; effluent quality compliance testing (pH/heavy metals/COD as per discharge norms)</t>
  </si>
  <si>
    <t>TOTAL OF SECTION-H  EFFLUENT TREATMENT PLANT (ETP) : CARRIED OVER TO SUMMARY</t>
  </si>
  <si>
    <t>TOTAL OF All Section of Plumbing Work  : CARRIED OVER TO SUMMARY</t>
  </si>
  <si>
    <t xml:space="preserve">  GOLDBOD NATIONAL ASSAY CENTER  ·  </t>
  </si>
  <si>
    <r>
      <t xml:space="preserve">Supply, Fixing, Testing and Commissioning of  </t>
    </r>
    <r>
      <rPr>
        <b/>
        <sz val="16"/>
        <rFont val="Cambria"/>
        <family val="1"/>
      </rPr>
      <t>wall hung type</t>
    </r>
    <r>
      <rPr>
        <sz val="16"/>
        <rFont val="Cambria"/>
        <family val="1"/>
      </rPr>
      <t xml:space="preserve"> white vitreous China </t>
    </r>
    <r>
      <rPr>
        <b/>
        <sz val="16"/>
        <rFont val="Cambria"/>
        <family val="1"/>
      </rPr>
      <t>European water closet (Approved Make and Model )</t>
    </r>
    <r>
      <rPr>
        <sz val="16"/>
        <rFont val="Cambria"/>
        <family val="1"/>
      </rPr>
      <t xml:space="preserve"> with concealed `P' or ‘S’ trap, Soft close seat and cover (heavy duty) C.P. brass hinges, including C.I. chair,    with chair grouting, rubber buffers, C.P. nuts, bolts, etc. including accessories straight / offset type flexible single body push fit type WC pan connector ,  CI / MS brackets painted with two coats of  approved shade over a coat of primer, C.P. Brass screws and wooden cleats.</t>
    </r>
  </si>
  <si>
    <r>
      <t xml:space="preserve">Supply, Fixing, Testing and Commissioning of </t>
    </r>
    <r>
      <rPr>
        <b/>
        <sz val="16"/>
        <rFont val="Cambria"/>
        <family val="1"/>
      </rPr>
      <t xml:space="preserve">Concealed flushing cistern with or without Frame (Approve Make and Model ) </t>
    </r>
    <r>
      <rPr>
        <sz val="16"/>
        <rFont val="Cambria"/>
        <family val="1"/>
      </rPr>
      <t xml:space="preserve"> with dual flushing actuator plate, flush stop function noise less float valve and fast filling action with all component parts of high quality complete in all respects. Rates to be included considering chasing in the wall as required and making good the same with appropriate mortar.</t>
    </r>
  </si>
  <si>
    <r>
      <t xml:space="preserve">Supply, Fixing, Testing and Commissioning </t>
    </r>
    <r>
      <rPr>
        <b/>
        <sz val="16"/>
        <rFont val="Cambria"/>
        <family val="1"/>
      </rPr>
      <t>C.P. brass health faucet</t>
    </r>
    <r>
      <rPr>
        <sz val="16"/>
        <rFont val="Cambria"/>
        <family val="1"/>
      </rPr>
      <t xml:space="preserve"> (Approved Make and Model ) assembly comprising hand held shower with 8 mm dia flexible tube with mounting bracket fixed on wall complete. </t>
    </r>
  </si>
  <si>
    <r>
      <t xml:space="preserve">Supply, Fixing, Testing and Commissioning of </t>
    </r>
    <r>
      <rPr>
        <b/>
        <sz val="16"/>
        <rFont val="Cambria"/>
        <family val="1"/>
      </rPr>
      <t>CP brass Two way bib cock</t>
    </r>
    <r>
      <rPr>
        <sz val="16"/>
        <rFont val="Cambria"/>
        <family val="1"/>
      </rPr>
      <t xml:space="preserve"> (Approved Make and Model ) including, necessary flange.</t>
    </r>
  </si>
  <si>
    <r>
      <t xml:space="preserve">Supply and Fixing of  </t>
    </r>
    <r>
      <rPr>
        <b/>
        <sz val="16"/>
        <rFont val="Cambria"/>
        <family val="1"/>
      </rPr>
      <t xml:space="preserve">C.P. Brass Double Coat Hook </t>
    </r>
    <r>
      <rPr>
        <sz val="16"/>
        <rFont val="Cambria"/>
        <family val="1"/>
      </rPr>
      <t>(Approved Make and Model ) fixed into wall with C.P.brass screws and rawl plugs etc. complete including cutting and making good the walls etc.</t>
    </r>
  </si>
  <si>
    <r>
      <t xml:space="preserve">Supply, Fixing, Testing and Commissioning of </t>
    </r>
    <r>
      <rPr>
        <b/>
        <sz val="16"/>
        <rFont val="Cambria"/>
        <family val="1"/>
      </rPr>
      <t>stainless steel toilet paper holder</t>
    </r>
    <r>
      <rPr>
        <sz val="16"/>
        <rFont val="Cambria"/>
        <family val="1"/>
      </rPr>
      <t xml:space="preserve"> (Approved Make and Model ). Including chasing in the masonary/R.C.C wall and making good with cement mortar.</t>
    </r>
  </si>
  <si>
    <r>
      <rPr>
        <b/>
        <sz val="16"/>
        <rFont val="Cambria"/>
        <family val="1"/>
      </rPr>
      <t xml:space="preserve">Hadicapped toilet &amp; shower </t>
    </r>
    <r>
      <rPr>
        <sz val="16"/>
        <rFont val="Cambria"/>
        <family val="1"/>
      </rPr>
      <t>(Approved Make and Model )
Supply, fixing, testing &amp; commissioning of handicapped toilet with  all require accessories. Designed  for people with special  needs. One set crane consists of following: EWC with flush tank &amp; seat cover, wash basin, Pillar cock, Disable shower folding seat  wall mounted grab bars for EWC,  U shaped Grab Bar. With all required accessories with necessary holes and grooves work and making it well finished etc. Complete as per drawing and details.
The quoted rated shall be including fixing of ewc, cistern, seat cover, internal fitting, wash basin (Wash basin to be installed with all required materials like bottle trap, waist coupling etc), lever faucet, grab bars, hand rail, pillar cock, angle cock, flexible pipe, connector pipe, bracket etc with required cement ( white/grey) with required tools, tackles, materials to complete the work up to satisfaction of E-I-C.</t>
    </r>
  </si>
  <si>
    <r>
      <t>Supply, Fixing, Testing and Commissioning vitreous China</t>
    </r>
    <r>
      <rPr>
        <b/>
        <sz val="16"/>
        <rFont val="Cambria"/>
        <family val="1"/>
      </rPr>
      <t xml:space="preserve"> Wash basin</t>
    </r>
    <r>
      <rPr>
        <sz val="16"/>
        <rFont val="Cambria"/>
        <family val="1"/>
      </rPr>
      <t xml:space="preserve"> (under / over the counter / Semi recessed) with  below mention Accessories  (Approved Make and Model )</t>
    </r>
    <r>
      <rPr>
        <b/>
        <sz val="16"/>
        <rFont val="Cambria"/>
        <family val="1"/>
      </rPr>
      <t xml:space="preserve">
32 mm dia C.P brass waste coupling,</t>
    </r>
    <r>
      <rPr>
        <sz val="16"/>
        <rFont val="Cambria"/>
        <family val="1"/>
      </rPr>
      <t xml:space="preserve"> 
</t>
    </r>
    <r>
      <rPr>
        <b/>
        <sz val="16"/>
        <rFont val="Cambria"/>
        <family val="1"/>
      </rPr>
      <t xml:space="preserve">32 mm dia C.P cast brass bottle trap </t>
    </r>
    <r>
      <rPr>
        <sz val="16"/>
        <rFont val="Cambria"/>
        <family val="1"/>
      </rPr>
      <t>with union, 32 mm dia C.P brass pipe to wall &amp; CP wall flange, rubber acceptors for waste connection and  C.I. painted brackets bolts, nuts etc. 
(Cutting, finishing, making holes in Stone/wood shall be in civil / Interior contractor's scope).</t>
    </r>
  </si>
  <si>
    <r>
      <t>Supply, Fixing, Testing and Commissioning of Wall / Table mounted</t>
    </r>
    <r>
      <rPr>
        <b/>
        <sz val="16"/>
        <rFont val="Cambria"/>
        <family val="1"/>
      </rPr>
      <t xml:space="preserve">  </t>
    </r>
    <r>
      <rPr>
        <sz val="16"/>
        <rFont val="Cambria"/>
        <family val="1"/>
      </rPr>
      <t>automatic sensor / Manuel</t>
    </r>
    <r>
      <rPr>
        <b/>
        <sz val="16"/>
        <rFont val="Cambria"/>
        <family val="1"/>
      </rPr>
      <t xml:space="preserve"> C.P. Brass</t>
    </r>
    <r>
      <rPr>
        <sz val="16"/>
        <rFont val="Cambria"/>
        <family val="1"/>
      </rPr>
      <t xml:space="preserve"> </t>
    </r>
    <r>
      <rPr>
        <b/>
        <sz val="16"/>
        <rFont val="Cambria"/>
        <family val="1"/>
      </rPr>
      <t xml:space="preserve">single lever basin mixer/ Pillar cock </t>
    </r>
    <r>
      <rPr>
        <sz val="16"/>
        <rFont val="Cambria"/>
        <family val="1"/>
      </rPr>
      <t>with ss flexible connection and brass nuts complete.  (Approved Make and Model )
In case of fixing in stone, Hole making / cutting will be done by civil / Interior contractor</t>
    </r>
    <r>
      <rPr>
        <b/>
        <sz val="16"/>
        <rFont val="Cambria"/>
        <family val="1"/>
      </rPr>
      <t>.</t>
    </r>
    <r>
      <rPr>
        <sz val="16"/>
        <rFont val="Cambria"/>
        <family val="1"/>
      </rPr>
      <t xml:space="preserve"> However, marking of hole for fixing of pillar tap to be given by plumbing contractor according to selection of wash basin, pillar cock as per architecture / interior drawing.</t>
    </r>
  </si>
  <si>
    <r>
      <t>Supply, Fixing, Testing and Commissioning of Stainless  steel</t>
    </r>
    <r>
      <rPr>
        <b/>
        <sz val="16"/>
        <rFont val="Cambria"/>
        <family val="1"/>
      </rPr>
      <t xml:space="preserve"> Kitchen  Sink</t>
    </r>
    <r>
      <rPr>
        <sz val="16"/>
        <rFont val="Cambria"/>
        <family val="1"/>
      </rPr>
      <t xml:space="preserve">  (Approved Make and Model ) with CI bracket (painted), 40 mm dia C.P. brass waste coupling, C.P. brass chain and rubber, 40 mm dia caste brass bottle trap  with necessary union, C.P. pipe to wall &amp; CP wall flange  complete. 
</t>
    </r>
    <r>
      <rPr>
        <b/>
        <sz val="16"/>
        <rFont val="Cambria"/>
        <family val="1"/>
      </rPr>
      <t>In case of fixing in stone, Hole making / cutting will be done civil / Interior contractor.</t>
    </r>
    <r>
      <rPr>
        <sz val="16"/>
        <rFont val="Cambria"/>
        <family val="1"/>
      </rPr>
      <t xml:space="preserve"> However, marking of hole for fixing of pillar tap to be given by plumbing contractor according to selection of wash basin, pillar cock as per architecture / interior drawing.</t>
    </r>
  </si>
  <si>
    <r>
      <t>Single bowl</t>
    </r>
    <r>
      <rPr>
        <b/>
        <sz val="16"/>
        <rFont val="Cambria"/>
        <family val="1"/>
      </rPr>
      <t xml:space="preserve"> without drain board. (SINK SIZE                                    )</t>
    </r>
  </si>
  <si>
    <r>
      <t xml:space="preserve">Supply, Fixing, Testing and Commissioning of </t>
    </r>
    <r>
      <rPr>
        <b/>
        <sz val="16"/>
        <rFont val="Cambria"/>
        <family val="1"/>
      </rPr>
      <t>C.P. Brass Sink Mixer (Approved Make and Model )</t>
    </r>
    <r>
      <rPr>
        <sz val="16"/>
        <rFont val="Cambria"/>
        <family val="1"/>
      </rPr>
      <t xml:space="preserve"> swinging costed spout single hole tap with  required size.  In case of fixing in stone, will be fixed by civil / Interior contractor. However, marking of hole for fixing of pillar tap to be given by plumbing contractor according to selection of wash basin, pillar cock as per architecture / interior drawing.</t>
    </r>
  </si>
  <si>
    <r>
      <t xml:space="preserve">Supply, Fixing, Testing and Commissioning of 15 mm dia </t>
    </r>
    <r>
      <rPr>
        <b/>
        <sz val="16"/>
        <rFont val="Cambria"/>
        <family val="1"/>
      </rPr>
      <t>C. P. Brass angle valve</t>
    </r>
    <r>
      <rPr>
        <sz val="16"/>
        <rFont val="Cambria"/>
        <family val="1"/>
      </rPr>
      <t xml:space="preserve">  (Approved Make and Model )with C.P. brass flange.</t>
    </r>
  </si>
  <si>
    <r>
      <t xml:space="preserve">Supply, Fixing, Testing and Commissioning of </t>
    </r>
    <r>
      <rPr>
        <b/>
        <sz val="16"/>
        <rFont val="Cambria"/>
        <family val="1"/>
      </rPr>
      <t xml:space="preserve">CP brass short body bib cock (Approved Make and Model ) </t>
    </r>
    <r>
      <rPr>
        <sz val="16"/>
        <rFont val="Cambria"/>
        <family val="1"/>
      </rPr>
      <t xml:space="preserve"> including, necessary flange.</t>
    </r>
  </si>
  <si>
    <r>
      <t xml:space="preserve">Supply, Fixing, Testing and Commissioning of </t>
    </r>
    <r>
      <rPr>
        <b/>
        <sz val="16"/>
        <rFont val="Cambria"/>
        <family val="1"/>
      </rPr>
      <t>CP brass long body bib cock (Approved Make and Model )</t>
    </r>
    <r>
      <rPr>
        <sz val="16"/>
        <rFont val="Cambria"/>
        <family val="1"/>
      </rPr>
      <t xml:space="preserve"> including, necessary flange.</t>
    </r>
  </si>
  <si>
    <r>
      <t xml:space="preserve">Supply, Fixing, Testing and Commissioning of </t>
    </r>
    <r>
      <rPr>
        <b/>
        <sz val="16"/>
        <rFont val="Cambria"/>
        <family val="1"/>
      </rPr>
      <t>CP brass Towel Ring (Approved Make and Model )</t>
    </r>
    <r>
      <rPr>
        <sz val="16"/>
        <rFont val="Cambria"/>
        <family val="1"/>
      </rPr>
      <t xml:space="preserve"> with screw and rawal plug etc.</t>
    </r>
  </si>
  <si>
    <r>
      <t xml:space="preserve">Supply,  installation, testing and commissioning of  Wall Mounted  (Automatic Infra-Red Sensor  based / Manuel)  </t>
    </r>
    <r>
      <rPr>
        <b/>
        <sz val="16"/>
        <rFont val="Cambria"/>
        <family val="1"/>
      </rPr>
      <t xml:space="preserve">Liquid Soap Dispenser </t>
    </r>
    <r>
      <rPr>
        <sz val="16"/>
        <rFont val="Cambria"/>
        <family val="1"/>
      </rPr>
      <t>(Approved Make and Model ) , Power – Electrical (AC 220V/50Hz), Material – Brass, Finish – Chrome-plated, Capacity – 1000 ML, Made in India complete in all respect as per direction of the engineer-in-charge.</t>
    </r>
  </si>
  <si>
    <r>
      <t xml:space="preserve">Supply, Fixing, Testing and Commissioning of wall mounted </t>
    </r>
    <r>
      <rPr>
        <b/>
        <sz val="16"/>
        <rFont val="Cambria"/>
        <family val="1"/>
      </rPr>
      <t xml:space="preserve"> SS hand drier</t>
    </r>
    <r>
      <rPr>
        <sz val="16"/>
        <rFont val="Cambria"/>
        <family val="1"/>
      </rPr>
      <t xml:space="preserve"> of (Approved Make and Model ) having twin blower integrated with timer and Touch-Free Infra-Red  sensing system automatic which can work 230 volts single phase etc. complete in all respects as per direction of the engineer-in-charge.</t>
    </r>
  </si>
  <si>
    <r>
      <t xml:space="preserve">Supply, installation, testing, and commissioning of </t>
    </r>
    <r>
      <rPr>
        <b/>
        <sz val="16"/>
        <rFont val="Cambria"/>
        <family val="1"/>
      </rPr>
      <t>Paper Dispenser</t>
    </r>
    <r>
      <rPr>
        <sz val="16"/>
        <rFont val="Cambria"/>
        <family val="1"/>
      </rPr>
      <t xml:space="preserve"> (Approved Make and Model ) Construction : SS- 304, Operation : Manual, Application : Wash basin Area, Capacity : 200 C-Fold/ Multifold,  complete in all respect as per direction of the engineer-in-charge.</t>
    </r>
  </si>
  <si>
    <r>
      <t xml:space="preserve">Supplying and erecting of (Approved Make and Model )  horizontal / vertical mounting </t>
    </r>
    <r>
      <rPr>
        <b/>
        <sz val="16"/>
        <rFont val="Cambria"/>
        <family val="1"/>
      </rPr>
      <t>(Floor / Wall mounted  )</t>
    </r>
    <r>
      <rPr>
        <sz val="16"/>
        <rFont val="Cambria"/>
        <family val="1"/>
      </rPr>
      <t xml:space="preserve"> type storage</t>
    </r>
    <r>
      <rPr>
        <b/>
        <sz val="16"/>
        <rFont val="Cambria"/>
        <family val="1"/>
      </rPr>
      <t xml:space="preserve"> Water heater</t>
    </r>
    <r>
      <rPr>
        <sz val="16"/>
        <rFont val="Cambria"/>
        <family val="1"/>
      </rPr>
      <t xml:space="preserve"> </t>
    </r>
    <r>
      <rPr>
        <b/>
        <sz val="16"/>
        <rFont val="Cambria"/>
        <family val="1"/>
      </rPr>
      <t xml:space="preserve">(Geyser) </t>
    </r>
    <r>
      <rPr>
        <sz val="16"/>
        <rFont val="Cambria"/>
        <family val="1"/>
      </rPr>
      <t xml:space="preserve"> with copper container housed in M.S./S.S./ABS body insulated with glass wool/puff complete with heating elements, adjustable thermostats </t>
    </r>
    <r>
      <rPr>
        <b/>
        <sz val="16"/>
        <rFont val="Cambria"/>
        <family val="1"/>
      </rPr>
      <t>30ºC to 85ºC,</t>
    </r>
    <r>
      <rPr>
        <sz val="16"/>
        <rFont val="Cambria"/>
        <family val="1"/>
      </rPr>
      <t xml:space="preserve"> indicating lamp, safety valve, fusible plug, etc. Complete erected with coach bolts, nuts. washers, Including inlet outlet flexible braided hose pipe, telfon tape, flanges etc complete..
</t>
    </r>
    <r>
      <rPr>
        <b/>
        <sz val="16"/>
        <rFont val="Cambria"/>
        <family val="1"/>
      </rPr>
      <t>Voltage / Frequency (V/Hz) :	 230V / 50Hz</t>
    </r>
  </si>
  <si>
    <r>
      <t xml:space="preserve">Supply, Fixing, Testing and Commissioning of white glazed vitreous China large flat back lipped front </t>
    </r>
    <r>
      <rPr>
        <b/>
        <sz val="16"/>
        <rFont val="Cambria"/>
        <family val="1"/>
      </rPr>
      <t xml:space="preserve">Urinal basin  </t>
    </r>
    <r>
      <rPr>
        <sz val="16"/>
        <rFont val="Cambria"/>
        <family val="1"/>
      </rPr>
      <t>(Approved Make and Model )</t>
    </r>
    <r>
      <rPr>
        <b/>
        <sz val="16"/>
        <rFont val="Cambria"/>
        <family val="1"/>
      </rPr>
      <t xml:space="preserve"> </t>
    </r>
    <r>
      <rPr>
        <sz val="16"/>
        <rFont val="Cambria"/>
        <family val="1"/>
      </rPr>
      <t>with below mention Accessories 
C.I bracket (colour painted) 
40 mm CP brass domical waste, 
40 mm C.P. caste brass bottle trap, 
CP flush pipe with spreader &amp; other necessary fittings 
C.P. brass hex nipple; elbow; unions, washers, cap, C.P. nuts, bolts etc.</t>
    </r>
  </si>
  <si>
    <r>
      <t xml:space="preserve">Supply, Fixing, Testing and Commissioning of Infra-Red based </t>
    </r>
    <r>
      <rPr>
        <b/>
        <sz val="16"/>
        <rFont val="Cambria"/>
        <family val="1"/>
      </rPr>
      <t>Electronic Urinal flushing system</t>
    </r>
    <r>
      <rPr>
        <sz val="16"/>
        <rFont val="Cambria"/>
        <family val="1"/>
      </rPr>
      <t xml:space="preserve"> (Approved Make and Model ) operated on 6V DC (4AA) battery for urinals comprising of solenoid valve, concealed built in strainer &amp; flow mechanism piping, flush mounted sensors with all accessories &amp; fittings complete in all respect in fully operational condition etc including cutting and making good the wall where required.</t>
    </r>
  </si>
  <si>
    <r>
      <t xml:space="preserve">Supply and Fixing of </t>
    </r>
    <r>
      <rPr>
        <b/>
        <sz val="16"/>
        <rFont val="Cambria"/>
        <family val="1"/>
      </rPr>
      <t>white glazed vitreous China urinal partitions</t>
    </r>
    <r>
      <rPr>
        <sz val="16"/>
        <rFont val="Cambria"/>
        <family val="1"/>
      </rPr>
      <t xml:space="preserve"> of approved make including Rawl plugs, screws or any other approved device for Fixing arrangements.</t>
    </r>
  </si>
  <si>
    <r>
      <t xml:space="preserve">Providing  and  fixing Heavy class </t>
    </r>
    <r>
      <rPr>
        <b/>
        <sz val="16"/>
        <rFont val="Cambria"/>
        <family val="1"/>
      </rPr>
      <t xml:space="preserve"> SS grating with Collar 150 x 150 mm </t>
    </r>
    <r>
      <rPr>
        <sz val="16"/>
        <rFont val="Cambria"/>
        <family val="1"/>
      </rPr>
      <t>(cockroach trap)  with Approved Make and Model,  including setting in floor with cement mortar  to  match with floor finish as per architect requirements.</t>
    </r>
  </si>
  <si>
    <r>
      <t xml:space="preserve">Providing  and  fixing Heavy class  </t>
    </r>
    <r>
      <rPr>
        <b/>
        <sz val="16"/>
        <rFont val="Cambria"/>
        <family val="1"/>
      </rPr>
      <t>SS single piece grating 150 x 150 mm size</t>
    </r>
    <r>
      <rPr>
        <sz val="16"/>
        <rFont val="Cambria"/>
        <family val="1"/>
      </rPr>
      <t xml:space="preserve"> of  (Approved Make and Model ), including setting in floor with cement mortar  to  match with floor finish as per architect requirements.</t>
    </r>
  </si>
  <si>
    <r>
      <t xml:space="preserve">Supply of 15 mm dia </t>
    </r>
    <r>
      <rPr>
        <b/>
        <sz val="16"/>
        <rFont val="Cambria"/>
        <family val="1"/>
      </rPr>
      <t>CP brass extension nipple / hex nipple</t>
    </r>
    <r>
      <rPr>
        <sz val="16"/>
        <rFont val="Cambria"/>
        <family val="1"/>
      </rPr>
      <t xml:space="preserve"> up to 50 mm long complete in all respect. (This item shall be operated only In case of material supplied by  contractor, No labour charges shall be paid)</t>
    </r>
  </si>
  <si>
    <r>
      <t xml:space="preserve">Providing &amp; fixing </t>
    </r>
    <r>
      <rPr>
        <b/>
        <sz val="16"/>
        <rFont val="Cambria"/>
        <family val="1"/>
      </rPr>
      <t xml:space="preserve">thermal insulation of nitrile rubber (Class "O") of approved make </t>
    </r>
    <r>
      <rPr>
        <sz val="16"/>
        <rFont val="Cambria"/>
        <family val="1"/>
      </rPr>
      <t xml:space="preserve">on hot water pipes. Size of insulation tube to be matched / suitable to pipe size. </t>
    </r>
    <r>
      <rPr>
        <b/>
        <sz val="16"/>
        <rFont val="Cambria"/>
        <family val="1"/>
      </rPr>
      <t>(Density : 40–70 kg/m3 and Conductivity :  0.033 w/m)</t>
    </r>
    <r>
      <rPr>
        <sz val="16"/>
        <rFont val="Cambria"/>
        <family val="1"/>
      </rPr>
      <t xml:space="preserve">
(wrapping of polyglass/other tape to protect insulation shall be paid separately)</t>
    </r>
  </si>
  <si>
    <r>
      <t xml:space="preserve">Providing, fixing, testing and commissioning of </t>
    </r>
    <r>
      <rPr>
        <b/>
        <sz val="16"/>
        <rFont val="Cambria"/>
        <family val="1"/>
      </rPr>
      <t xml:space="preserve">full way lever operated forged brass ball valve </t>
    </r>
    <r>
      <rPr>
        <sz val="16"/>
        <rFont val="Cambria"/>
        <family val="1"/>
      </rPr>
      <t>of brass body with forged brass hard chrome-plated steel ball working pressure not less than 10 Kg / sqcm with threaded / flanged joints complete with nuts, bolts, gaskets, washers etc.</t>
    </r>
  </si>
  <si>
    <r>
      <t xml:space="preserve">Supply, Installing, testing and commissioning </t>
    </r>
    <r>
      <rPr>
        <b/>
        <sz val="16"/>
        <rFont val="Cambria"/>
        <family val="1"/>
      </rPr>
      <t>C.I butterfly valve (Lever operated),</t>
    </r>
    <r>
      <rPr>
        <sz val="16"/>
        <rFont val="Cambria"/>
        <family val="1"/>
      </rPr>
      <t xml:space="preserve"> wafer end type class PN 16 as per I.S:13095 or BS:5155, including providing of necessary flanges, nuts &amp; bolts (GI), gaskets etc., complete (including cost of flanges) as per drawings, specification and as directed by the Engineer's Representative.</t>
    </r>
  </si>
  <si>
    <r>
      <t xml:space="preserve">Supply, installation, testing and commissioning of </t>
    </r>
    <r>
      <rPr>
        <b/>
        <sz val="16"/>
        <rFont val="Cambria"/>
        <family val="1"/>
      </rPr>
      <t>Auto Air Release Valve</t>
    </r>
    <r>
      <rPr>
        <sz val="16"/>
        <rFont val="Cambria"/>
        <family val="1"/>
      </rPr>
      <t xml:space="preserve"> with isolation ball valve of 25mm NB as per IS 14845 with screwed ends suitable for working pressure of 10kg. Body shall be of Cast iron, seat ring shall be of EPDM rubber &amp; orifice shall be LTB or SS. Vendor to include in his cost all fittings, accessories &amp; consumables required for the satisfactory installation &amp; working of the valve.</t>
    </r>
  </si>
  <si>
    <r>
      <t>Supplying and fixing Prayag make High Pressure rated</t>
    </r>
    <r>
      <rPr>
        <b/>
        <sz val="16"/>
        <rFont val="Cambria"/>
        <family val="1"/>
      </rPr>
      <t xml:space="preserve"> PVC ball float valve</t>
    </r>
    <r>
      <rPr>
        <sz val="16"/>
        <rFont val="Cambria"/>
        <family val="1"/>
      </rPr>
      <t xml:space="preserve"> with and brass rods of required length suitable for Test pressure of not less than 10 kg/sq cm. of the following sizes.</t>
    </r>
  </si>
  <si>
    <r>
      <t xml:space="preserve">Providing and fixing </t>
    </r>
    <r>
      <rPr>
        <b/>
        <sz val="16"/>
        <rFont val="Cambria"/>
        <family val="1"/>
      </rPr>
      <t>CI Dual plate wafer type non return valve / check valve</t>
    </r>
    <r>
      <rPr>
        <sz val="16"/>
        <rFont val="Cambria"/>
        <family val="1"/>
      </rPr>
      <t xml:space="preserve"> [PN 16] With SS-304 Discs and Nitrile Rubber Lining with Bronze Disc, Seat Test Pressure 16 Kg/cm2g tested to 24 Kg/Sq.cm pressure complete with all fitting and accessories i.e. rubber gasket, flanges, union, nuts, bolts, washer etc.</t>
    </r>
  </si>
  <si>
    <r>
      <t xml:space="preserve">Providing, fixing, jointing and testing, PN-10 pressure rating heavy quality </t>
    </r>
    <r>
      <rPr>
        <b/>
        <sz val="16"/>
        <rFont val="Cambria"/>
        <family val="1"/>
      </rPr>
      <t xml:space="preserve">Brass multi utility non return valve / Check valve </t>
    </r>
    <r>
      <rPr>
        <sz val="16"/>
        <rFont val="Cambria"/>
        <family val="1"/>
      </rPr>
      <t>confirming to IS 778, with screwed end, Test Pressure : Shell : 15 kg/cm², Seat : 10 kg/cm² on water supply lines of the following nominal bore (NB) size:</t>
    </r>
  </si>
  <si>
    <r>
      <t>Supplying fixing, Testing and commissioning</t>
    </r>
    <r>
      <rPr>
        <b/>
        <sz val="16"/>
        <rFont val="Cambria"/>
        <family val="1"/>
      </rPr>
      <t xml:space="preserve"> Water meter</t>
    </r>
    <r>
      <rPr>
        <sz val="16"/>
        <rFont val="Cambria"/>
        <family val="1"/>
      </rPr>
      <t xml:space="preserve"> with direct reading Dial in  KL with all integral parts of Gun metal / brass up to 50mm dia. And C.I body above 50mm dia. with necessary fitting such as Threaded Pieces, union pressure gauge and isolation cock, flange piece for future removal, flanges/union complete for following size pipe line </t>
    </r>
    <r>
      <rPr>
        <b/>
        <sz val="16"/>
        <rFont val="Cambria"/>
        <family val="1"/>
      </rPr>
      <t xml:space="preserve">(1 No. strainer , 3 Nos. valves &amp; 2 Nos. Pressure gauge </t>
    </r>
    <r>
      <rPr>
        <sz val="16"/>
        <rFont val="Cambria"/>
        <family val="1"/>
      </rPr>
      <t xml:space="preserve">shall be provided at inlet &amp; outlet and cost shall be inclusive for the same).
</t>
    </r>
    <r>
      <rPr>
        <b/>
        <sz val="16"/>
        <rFont val="Cambria"/>
        <family val="1"/>
      </rPr>
      <t>Ball valve up to 50mm dia and Butterfly valve above 50mm dia to be considered.</t>
    </r>
  </si>
  <si>
    <r>
      <t xml:space="preserve">Supply, Installation, Testing and commissioning of </t>
    </r>
    <r>
      <rPr>
        <b/>
        <sz val="16"/>
        <rFont val="Cambria"/>
        <family val="1"/>
      </rPr>
      <t xml:space="preserve"> Water hammer arrestor</t>
    </r>
    <r>
      <rPr>
        <sz val="16"/>
        <rFont val="Cambria"/>
        <family val="1"/>
      </rPr>
      <t>, hydro pneumatic air cushion and 'O' ring sealed pistons fixed screwed with unions and fixing accessories, nuts, bolts, gaskets, washers, supports etc., matching flanges to suit the piping material specified and in accordance with specification.</t>
    </r>
  </si>
  <si>
    <r>
      <t xml:space="preserve">Supply, installation, testing and commissioning </t>
    </r>
    <r>
      <rPr>
        <b/>
        <sz val="16"/>
        <rFont val="Cambria"/>
        <family val="1"/>
      </rPr>
      <t>UPVC pressure pipes of 6Kg/Sq.cm² pressure rating class III (IS : 4985-2000)</t>
    </r>
    <r>
      <rPr>
        <sz val="16"/>
        <rFont val="Cambria"/>
        <family val="1"/>
      </rPr>
      <t xml:space="preserve"> including fittings like tees, bends, "Y", cowl, cleanout plug, reducers, bushings, coupling including clamping and supporting as per specifications, jointing with solvent joint, testing etc. complete as directed. 
</t>
    </r>
    <r>
      <rPr>
        <b/>
        <sz val="16"/>
        <rFont val="Cambria"/>
        <family val="1"/>
      </rPr>
      <t xml:space="preserve">Note : </t>
    </r>
    <r>
      <rPr>
        <sz val="16"/>
        <rFont val="Cambria"/>
        <family val="1"/>
      </rPr>
      <t xml:space="preserve">
1.0 Only Moulded fittings shall be used for all size pipe dia , No fabricated fitting allowed .
2.0 Rigid fabricated MS hot dip galvanized/ painted with 2 coats of synthetic enamel paint over one coat of zinc chromate primer to be provided as per dwg. for pipe sizes 200mm &amp; above.
2.For all shaft every floor shaft signages mention with direction of flow indication.
3.For all basement level every 20mtr and at terrace level every 10mtr flow direction of pipe with type of pipes  to be mentioned by vendor as per direction of site in charge.
(For Terrace , building and basement Suspended lines)</t>
    </r>
  </si>
  <si>
    <r>
      <t>Supply, installation, testing and commissioning</t>
    </r>
    <r>
      <rPr>
        <b/>
        <sz val="16"/>
        <rFont val="Cambria"/>
        <family val="1"/>
      </rPr>
      <t xml:space="preserve"> UPVC pressure pipes of 10 Kg/Sq.cm² pressure rating class V (IS : 4985-2000) </t>
    </r>
    <r>
      <rPr>
        <sz val="16"/>
        <rFont val="Cambria"/>
        <family val="1"/>
      </rPr>
      <t>including fittings like tees, bends, "Y", cowl, cleanout plug, reducers, bushings, coupling including clamping and supporting as per specifications, jointing with solvent joint, testing etc. complete as directed. 
Note : 
1.0 Only Moulded fittings shall be used for all size pipe dia , No fabricated fitting allowed .
2.0 Rigid fabricated support MS hot dip galvanized/ painted with 2 coats of synthetic enamel paint over one coat of zinc chromate primer to be provided as per dwg. for pipe sizes 200mm &amp; above.
2.For all shaft every floor shaft signages mention with direction of flow indication.
3.For all basement level every 20mtr and at terrace level every 10mtr flow direction of pipe with type of pipes  to be mentioned by vendor as per direction of site incharge.
(For Terrace , building and basement Suspended lines)</t>
    </r>
  </si>
  <si>
    <r>
      <t xml:space="preserve">Providing, fixing, jointing and testing </t>
    </r>
    <r>
      <rPr>
        <b/>
        <sz val="16"/>
        <rFont val="Cambria"/>
        <family val="1"/>
      </rPr>
      <t>UPVC traps of self cleansing design</t>
    </r>
    <r>
      <rPr>
        <sz val="16"/>
        <rFont val="Cambria"/>
        <family val="1"/>
      </rPr>
      <t xml:space="preserve"> with water seal not less than 50 mm., with or without vent, jointing with appropriate lubricant, cutting chases / hole in floors / slabs and bringing the same  in proper condition and shape after placing the trap in right position in case of suspended / open plumbing. Setting the trap in 1:2:4 CC in case of concealed plumbing , etc. complete, as required. Temporary airtight PVC cover to be provided to prevent dirt entry.</t>
    </r>
  </si>
  <si>
    <r>
      <t xml:space="preserve">Supplying, fixing, testing and commissioning </t>
    </r>
    <r>
      <rPr>
        <b/>
        <sz val="16"/>
        <rFont val="Cambria"/>
        <family val="1"/>
      </rPr>
      <t>UPVC multi inlet connection / Height riser / Hopper</t>
    </r>
    <r>
      <rPr>
        <sz val="16"/>
        <rFont val="Cambria"/>
        <family val="1"/>
      </rPr>
      <t xml:space="preserve"> (3 or 4 nos. of 50mm / 75mm  dia pipe inlet) made of 110mm dia pipe to be fixed with inlet of "P" trap or Floor trap. Excess connections to be plugged with solid endcap. Inlet to be protected of dust entry with endcap.</t>
    </r>
  </si>
  <si>
    <r>
      <t xml:space="preserve">Providing and fixing </t>
    </r>
    <r>
      <rPr>
        <b/>
        <sz val="16"/>
        <rFont val="Cambria"/>
        <family val="1"/>
      </rPr>
      <t>UPVC trap complete with C.I. grating brick masonry</t>
    </r>
    <r>
      <rPr>
        <sz val="16"/>
        <rFont val="Cambria"/>
        <family val="1"/>
      </rPr>
      <t xml:space="preserve"> chamber Size 300mm x 300mm (Inside clear dimension) with water tight C.I. cover with frame of 300 x 300 mm size (inside) the weight of cover not to be less than 4.50 kg and frame not to be less than 2.70 kg as per standard design: With common burnt clay F.P.S. (non modular) bricks of class designation 7.5 (Chamber depth maximum up to 1000mm including Excavation, backfilling, 100mm thick PCC for chamber, 230mm wall thickness with inside and outside plaster)
</t>
    </r>
    <r>
      <rPr>
        <b/>
        <sz val="16"/>
        <rFont val="Cambria"/>
        <family val="1"/>
      </rPr>
      <t>150 X 100 mm "P" TYPE - GULLY TRAP - 100 mm OUTLET</t>
    </r>
  </si>
  <si>
    <r>
      <t xml:space="preserve">Providing and fixing </t>
    </r>
    <r>
      <rPr>
        <b/>
        <sz val="16"/>
        <rFont val="Cambria"/>
        <family val="1"/>
      </rPr>
      <t>UPVC clean out plug</t>
    </r>
    <r>
      <rPr>
        <sz val="16"/>
        <rFont val="Cambria"/>
        <family val="1"/>
      </rPr>
      <t xml:space="preserve"> with suitable End cap, male threaded joint/reducer with to Pipe/fittings . complete in all respect.</t>
    </r>
  </si>
  <si>
    <r>
      <t xml:space="preserve">Providing and fixing </t>
    </r>
    <r>
      <rPr>
        <b/>
        <sz val="16"/>
        <rFont val="Cambria"/>
        <family val="1"/>
      </rPr>
      <t>UPVC</t>
    </r>
    <r>
      <rPr>
        <sz val="16"/>
        <rFont val="Cambria"/>
        <family val="1"/>
      </rPr>
      <t xml:space="preserve"> </t>
    </r>
    <r>
      <rPr>
        <b/>
        <sz val="16"/>
        <rFont val="Cambria"/>
        <family val="1"/>
      </rPr>
      <t>Floor clean out plug</t>
    </r>
    <r>
      <rPr>
        <sz val="16"/>
        <rFont val="Cambria"/>
        <family val="1"/>
      </rPr>
      <t xml:space="preserve"> with suitable End cap, male threaded joint/reducer with to Pipe/fittings . complete in all respect.</t>
    </r>
  </si>
  <si>
    <r>
      <t xml:space="preserve">Supply , installation , testing and commissioning of </t>
    </r>
    <r>
      <rPr>
        <b/>
        <sz val="16"/>
        <rFont val="Cambria"/>
        <family val="1"/>
      </rPr>
      <t>FRP top slots drainage channel Cover (Grating) with / Without  frame</t>
    </r>
    <r>
      <rPr>
        <sz val="16"/>
        <rFont val="Cambria"/>
        <family val="1"/>
      </rPr>
      <t xml:space="preserve"> Suitable for the specified  Load class  with All related item with respect to top slot drain are included in given running meter and as per standard drawing and installation direction of site incharge . Installation height will be varies as per Gradient slope at existing site. </t>
    </r>
  </si>
  <si>
    <r>
      <t xml:space="preserve">Constructing brick masonry </t>
    </r>
    <r>
      <rPr>
        <b/>
        <sz val="16"/>
        <rFont val="Cambria"/>
        <family val="1"/>
      </rPr>
      <t>manhole</t>
    </r>
    <r>
      <rPr>
        <sz val="16"/>
        <rFont val="Cambria"/>
        <family val="1"/>
      </rPr>
      <t xml:space="preserve"> with bricks of class designation 75 in cement mortar 1:5 (1 cement : 5 coarse sand) with RCC top slab of 1:2:4 mix (1 coarse cement : 2 coarse sand : 4 graded stone aggregate 20mm nominal size), 150 mm thick foundation concrete 1:4:8 mix (1 coarse cement : 4 coarse sand : 8 graded stone aggregate 40 mm nominal size), inside and outside plastering 12mm thick in cement mortar 1:3 (1 coarse cement : 3 coarse sand) finished with a floating coat of neat cement inside and rough plaster on outside and making channel in cement concrete 1:2:4 mix, (1 coarse cement : 2 coarse sand : 4 graded stone aggregate 20 mm nominal size) neatly finished complete M.S plastic coated foot rests, complete as per standard design and approved drawings, including the cost of excavation, back filling, disposal of surplus earth, foot rests and other associated civil works including centering shuttering all complete.
</t>
    </r>
    <r>
      <rPr>
        <b/>
        <sz val="16"/>
        <rFont val="Cambria"/>
        <family val="1"/>
      </rPr>
      <t>(Wihout manhole cover, Cover shall be paid separately in relevant items)</t>
    </r>
  </si>
  <si>
    <r>
      <t>Construction of Catch Basin</t>
    </r>
    <r>
      <rPr>
        <b/>
        <sz val="16"/>
        <rFont val="Cambria"/>
        <family val="1"/>
      </rPr>
      <t xml:space="preserve"> ( Road gully chamber )</t>
    </r>
    <r>
      <rPr>
        <sz val="16"/>
        <rFont val="Cambria"/>
        <family val="1"/>
      </rPr>
      <t xml:space="preserve">  of the following sizes in brick work in cement mortar 1:5 necessary 150mm thickness foundation concrete (1:4:8),  150mm wall thickness   inside plastering 15 mm thick with cement mortar 1:4 and rough plaster 20 mm thick on outside with a floating of neat cement. Including necessary excavation in all soil types, dewatering, refilling, watering, ramming, removing the surplus excavated material up to a lead of 100 m and making good the same complete as required. The required depth of catch basin varies from 450 to 900mm . The rate includes connections to trenches / pipes. Manhole Cover shall be paid separately in relevant items)</t>
    </r>
  </si>
  <si>
    <r>
      <t xml:space="preserve">Supply , Installation , testing and commissioning  of </t>
    </r>
    <r>
      <rPr>
        <b/>
        <sz val="16"/>
        <rFont val="Cambria"/>
        <family val="1"/>
      </rPr>
      <t>FRP (Fiberglass Reinforced Polymer)  Water gully chamber grating</t>
    </r>
    <r>
      <rPr>
        <sz val="16"/>
        <rFont val="Cambria"/>
        <family val="1"/>
      </rPr>
      <t xml:space="preserve"> with frame design as per as per BSEN 124, IS 1726 25 ton Load in removable sections with matching frames of  MS angles or making a similar size of offset in floor trimix / concrete, over open channel / chamber as per the drawings and designs and approved by architect and testing of joints complete as per direction of Engineer in Charge.
Note : Min. 30% opening required in cover for entry surface water.</t>
    </r>
  </si>
  <si>
    <r>
      <t xml:space="preserve">Providing and fixing </t>
    </r>
    <r>
      <rPr>
        <b/>
        <sz val="16"/>
        <rFont val="Cambria"/>
        <family val="1"/>
      </rPr>
      <t>FRP (Fiber Reinforced Plastic) manhole cove</t>
    </r>
    <r>
      <rPr>
        <sz val="16"/>
        <rFont val="Cambria"/>
        <family val="1"/>
      </rPr>
      <t>r  with water tight double seal FRP Heavy duty cover with frame of load class as per IS:1726 &amp; BS EN :124), with lock and key arrangement, for  fixing on all R.C.C. Tank, fixed as per required level with appropriate cement mortar etc. complete  in all respected as directed.</t>
    </r>
  </si>
  <si>
    <r>
      <t xml:space="preserve">Providing &amp; fixing </t>
    </r>
    <r>
      <rPr>
        <b/>
        <sz val="16"/>
        <rFont val="Cambria"/>
        <family val="1"/>
      </rPr>
      <t>manhole foot rests</t>
    </r>
    <r>
      <rPr>
        <sz val="16"/>
        <rFont val="Cambria"/>
        <family val="1"/>
      </rPr>
      <t>; poly propylene, steel reinforcement The polypropylene shall confirm to ASTM D-410 and shall be injection moulded around 12mm dia Fe-415 Steel reinforcing bar. The foot rest shall be provided in RCC walls / brick walls as per requirement of design / project manager.</t>
    </r>
  </si>
  <si>
    <r>
      <t xml:space="preserve">Providing and fixing rain water </t>
    </r>
    <r>
      <rPr>
        <b/>
        <sz val="16"/>
        <rFont val="Cambria"/>
        <family val="1"/>
      </rPr>
      <t xml:space="preserve">"KHURRAS" size 300 x 300 </t>
    </r>
    <r>
      <rPr>
        <sz val="16"/>
        <rFont val="Cambria"/>
        <family val="1"/>
      </rPr>
      <t>mm required depth with lead flashing around rainwater pipe with one piece lead sheet of 3 mm thick set on a layer of cold bitumen. Including heavy duty CI grating  complete as required.</t>
    </r>
  </si>
  <si>
    <r>
      <t>Providing, fixing A</t>
    </r>
    <r>
      <rPr>
        <b/>
        <sz val="16"/>
        <rFont val="Cambria"/>
        <family val="1"/>
      </rPr>
      <t>ir Admittance Valve (AAV)</t>
    </r>
    <r>
      <rPr>
        <sz val="16"/>
        <rFont val="Cambria"/>
        <family val="1"/>
      </rPr>
      <t xml:space="preserve"> which is a one way valve designed to allow air to enter the plumbing drainage system when negative pressures develop in the piping system. The device shall close by gravity and seal the vent terminal at zero differential pressure (no flow conditions) and under positive internal pressures.</t>
    </r>
  </si>
  <si>
    <r>
      <t xml:space="preserve">Charges for </t>
    </r>
    <r>
      <rPr>
        <b/>
        <sz val="16"/>
        <rFont val="Cambria"/>
        <family val="1"/>
      </rPr>
      <t>SEWER Line Connection / STORM WATER Line Connection</t>
    </r>
    <r>
      <rPr>
        <sz val="16"/>
        <rFont val="Cambria"/>
        <family val="1"/>
      </rPr>
      <t xml:space="preserve"> with Municipality Network Chamber without Material (Required all necessary material and accessories will be paid in Relevant items in BOQ.) Including Liaising work with Statutory Authorities for obtaining approval. Including Labour charges for Excavation, breaking and resurfacing of PCC, RRC, Road (Bitumen / RCC) , Dewatering, Making Hole in Existing Chamber ( Maximum up to 5 Meters for any depth)  must be scope of Contractors. In case of above 5 metres, Extra charges shale be payable in relevant items prior to consent has to be obtained from client / PMC / E-I-C. Contactor has to check feasibility before execution. 
(All official fees/ deposits will be paid by Client, Contractor shall be reimbursed After submission of original receipt)</t>
    </r>
  </si>
  <si>
    <r>
      <rPr>
        <b/>
        <sz val="16"/>
        <rFont val="Cambria"/>
        <family val="1"/>
      </rPr>
      <t>SEWER</t>
    </r>
    <r>
      <rPr>
        <sz val="16"/>
        <rFont val="Cambria"/>
        <family val="1"/>
      </rPr>
      <t xml:space="preserve"> Line Connection with Municipality Network Chamber </t>
    </r>
  </si>
  <si>
    <r>
      <rPr>
        <b/>
        <sz val="16"/>
        <rFont val="Cambria"/>
        <family val="1"/>
      </rPr>
      <t>STORM WATER</t>
    </r>
    <r>
      <rPr>
        <sz val="16"/>
        <rFont val="Cambria"/>
        <family val="1"/>
      </rPr>
      <t xml:space="preserve"> Line Connection with Municipality Network Chamber </t>
    </r>
  </si>
  <si>
    <r>
      <t xml:space="preserve">Supplying, Installation, testing and Commissioning of Monoblock  Pumps for Filter feed ((1W+1S)
</t>
    </r>
    <r>
      <rPr>
        <b/>
        <sz val="16"/>
        <rFont val="Cambria"/>
        <family val="1"/>
      </rPr>
      <t xml:space="preserve">100 LMP at 50m Head (Each Pump) </t>
    </r>
  </si>
  <si>
    <r>
      <t xml:space="preserve">Supplying, Installation, testing and Commissioning of  </t>
    </r>
    <r>
      <rPr>
        <b/>
        <sz val="16"/>
        <rFont val="Cambria"/>
        <family val="1"/>
      </rPr>
      <t xml:space="preserve">HPN system with VFD Base Submersible pumps </t>
    </r>
    <r>
      <rPr>
        <sz val="16"/>
        <rFont val="Cambria"/>
        <family val="1"/>
      </rPr>
      <t xml:space="preserve">with all necessary accessories. </t>
    </r>
  </si>
  <si>
    <r>
      <t xml:space="preserve">Supplying, Installation, testing and Commissioning of  </t>
    </r>
    <r>
      <rPr>
        <b/>
        <sz val="16"/>
        <rFont val="Cambria"/>
        <family val="1"/>
      </rPr>
      <t>Submersible drainage sump pumps</t>
    </r>
    <r>
      <rPr>
        <sz val="16"/>
        <rFont val="Cambria"/>
        <family val="1"/>
      </rPr>
      <t xml:space="preserve"> with free standing or on an auto coupling system, pump with grinder mechanism or semi open impeller for min. 40-45mm free passage. pump with temperature sensor in case of overheating, with 10mtr. cable.   (1 working+ 1 standby) with Sump pit lifting assembly suitable for 2 Nos. Submersible drainage pumps in a sump of overall depth not more than 1.6 m, ready made electro – galvanized MS lifting chain , class C GI pipe header complete with discharge manifold, flanges, tee, elbow etc. complete including electrical panel, Float switch GI pipe up to the top of sump and including GI union.  The installation shall be complete with all necessary indigenous accessories as required to complete the installation. </t>
    </r>
  </si>
  <si>
    <r>
      <t xml:space="preserve">Supply, installation, testing, commissioning </t>
    </r>
    <r>
      <rPr>
        <b/>
        <sz val="16"/>
        <rFont val="Cambria"/>
        <family val="1"/>
      </rPr>
      <t>Gun metal screwed end ‘Y’ type strainer</t>
    </r>
    <r>
      <rPr>
        <sz val="16"/>
        <rFont val="Cambria"/>
        <family val="1"/>
      </rPr>
      <t xml:space="preserve"> with stainless steel fine mesh perforated sheet basket with necessary Nipple, Brass insert CPVC/ UPVC MTA or FTA, flange/union, nuts, bolts and washers complete as required</t>
    </r>
  </si>
  <si>
    <r>
      <t xml:space="preserve">Supply, installation, testing, commissioning </t>
    </r>
    <r>
      <rPr>
        <b/>
        <sz val="16"/>
        <rFont val="Cambria"/>
        <family val="1"/>
      </rPr>
      <t>Cast Iron Flange end ‘Y’ type strainer</t>
    </r>
    <r>
      <rPr>
        <sz val="16"/>
        <rFont val="Cambria"/>
        <family val="1"/>
      </rPr>
      <t xml:space="preserve"> with stainless steel fine mesh perforated sheet basket with necessary flange/union, gasket, nuts, bolts and washers complete as required</t>
    </r>
  </si>
  <si>
    <r>
      <t>Supply, Installing, testing and commissioning</t>
    </r>
    <r>
      <rPr>
        <b/>
        <sz val="16"/>
        <rFont val="Cambria"/>
        <family val="1"/>
      </rPr>
      <t xml:space="preserve"> C.I butterfly valve (Lever operated),</t>
    </r>
    <r>
      <rPr>
        <sz val="16"/>
        <rFont val="Cambria"/>
        <family val="1"/>
      </rPr>
      <t xml:space="preserve"> wafer end type class PN 16 as per I.S:13095 or BS:5155, including providing of necessary flanges, nuts &amp; bolts (GI), gaskets etc., complete (including cost of flanges) as per drawings, specification and as directed by the Engineer's Representative.</t>
    </r>
  </si>
  <si>
    <r>
      <rPr>
        <b/>
        <sz val="16"/>
        <rFont val="Cambria"/>
        <family val="1"/>
      </rPr>
      <t>WATER TANK COVER</t>
    </r>
    <r>
      <rPr>
        <sz val="16"/>
        <rFont val="Cambria"/>
        <family val="1"/>
      </rPr>
      <t xml:space="preserve">
Providing and fixing  FRP covers for Water Tanks with bleow mentioned Size and   load bearing capacity water tank cover fixed with cement mortar as required.</t>
    </r>
  </si>
  <si>
    <r>
      <t xml:space="preserve">Providing and fixing 600 mm to 1000 mm long (As per wall thickness )  hot dipped </t>
    </r>
    <r>
      <rPr>
        <b/>
        <sz val="16"/>
        <rFont val="Cambria"/>
        <family val="1"/>
      </rPr>
      <t xml:space="preserve">G.I.  heavy-duty Puddle flanges </t>
    </r>
    <r>
      <rPr>
        <sz val="16"/>
        <rFont val="Cambria"/>
        <family val="1"/>
      </rPr>
      <t>with epoxy coated,  for water tanks as per I.S. 1239 (Class B) with Puddle Plate up to 150mm dia pipe and 'C' class heavy duty MS pipe conforming to IS 3589/IS 1239  of above 150mm to 400mm dia  suitable size and welded all around the pipe fixed in walls, beams and top slab of R.C.C tanks (underground and OH Tank ) , GRP/SMC Panel tank, complete with all details in all respects and as per drawing. (Pipe puddle flange/plate size as per technical spec/sleeve details )</t>
    </r>
  </si>
  <si>
    <r>
      <t xml:space="preserve">Providing and fixing M.S. structural work fabricated from standard sections, (MS rounds, angles, channels etc.) including cutting to size, drilling, welding, including cost of fasteners in RCC structural members as directed, including two coats of synthetic paint over one coat of Zinc coated primer after surface preparation. 
</t>
    </r>
    <r>
      <rPr>
        <b/>
        <sz val="16"/>
        <rFont val="Cambria"/>
        <family val="1"/>
      </rPr>
      <t xml:space="preserve">(Note - Structural Qty. is Approx, Final Qty. as per site condition and GFC dwg.) </t>
    </r>
  </si>
  <si>
    <r>
      <t xml:space="preserve">Providing, installation and testing of </t>
    </r>
    <r>
      <rPr>
        <b/>
        <sz val="16"/>
        <rFont val="Cambria"/>
        <family val="1"/>
      </rPr>
      <t xml:space="preserve">3 layer HDPE tank </t>
    </r>
    <r>
      <rPr>
        <sz val="16"/>
        <rFont val="Cambria"/>
        <family val="1"/>
      </rPr>
      <t xml:space="preserve">with necessary connections for inlet, outlet, overflow and drain. Rate must be quoted considering lifting at all heights. Flange connections including necessary HDPE pipe, Flange to be welded by extrusion welding method with necessary stiffeners to be provided for connections above 2" dia. </t>
    </r>
  </si>
  <si>
    <r>
      <t xml:space="preserve">Supply, Installing, testing and commissioning of </t>
    </r>
    <r>
      <rPr>
        <b/>
        <sz val="16"/>
        <rFont val="Cambria"/>
        <family val="1"/>
      </rPr>
      <t>Solenoid valve</t>
    </r>
    <r>
      <rPr>
        <sz val="16"/>
        <rFont val="Cambria"/>
        <family val="1"/>
      </rPr>
      <t xml:space="preserve"> with bypass line including 3 no's of brass ball valve and control panel, including providing of  Brass Adapters, flanges/unions, nuts, bolts and washers complete including electrical work as required for applications.</t>
    </r>
  </si>
  <si>
    <r>
      <t xml:space="preserve">Providing  and fixing </t>
    </r>
    <r>
      <rPr>
        <b/>
        <sz val="16"/>
        <rFont val="Cambria"/>
        <family val="1"/>
      </rPr>
      <t xml:space="preserve">Electronic  type level indicator </t>
    </r>
    <r>
      <rPr>
        <sz val="16"/>
        <rFont val="Cambria"/>
        <family val="1"/>
      </rPr>
      <t xml:space="preserve"> for water tanks mounting  in panel with provision of connect to BMS including wiring with the following features, level display, alarm when water level is low or high, full range from one level to four level display and manual reset for Alarm etc. with electrical wiring conduit supports from  wall &amp; ceiling  probes  and all other  accessories  complete  as required.  (For Water Tanks)</t>
    </r>
  </si>
  <si>
    <r>
      <t xml:space="preserve">Supply,  installing,  testing  and  commissioning  of  </t>
    </r>
    <r>
      <rPr>
        <b/>
        <sz val="16"/>
        <rFont val="Cambria"/>
        <family val="1"/>
      </rPr>
      <t xml:space="preserve">annunciation   and  indication panel with interlocking </t>
    </r>
    <r>
      <rPr>
        <sz val="16"/>
        <rFont val="Cambria"/>
        <family val="1"/>
      </rPr>
      <t xml:space="preserve"> arrangement  complete  in accordance  to specification  with level controller (In Raw Water, Domestic  Water , STP Treated water tank  &amp; Fire Water Tank : High / Low Level Controller) etc with control cabling from field to MCC as required.</t>
    </r>
  </si>
  <si>
    <r>
      <rPr>
        <b/>
        <sz val="16"/>
        <rFont val="Cambria"/>
        <family val="1"/>
      </rPr>
      <t>Installing,  testing  and  commissioning  of WATER COOLER (DRINKING WATER AREA)</t>
    </r>
    <r>
      <rPr>
        <sz val="16"/>
        <rFont val="Cambria"/>
        <family val="1"/>
      </rPr>
      <t xml:space="preserve">
Type – Fully Stainless Steel Cold Water Cooler
Body Material – SS-304 Stainless Steel
Storage Capacity – 120 ltrs
Cooling Capacity – 80 ltrs / hr
Power Supply- 230V/50Hz/1Ph</t>
    </r>
  </si>
  <si>
    <r>
      <t>Construction of</t>
    </r>
    <r>
      <rPr>
        <b/>
        <sz val="16"/>
        <rFont val="Cambria"/>
        <family val="1"/>
      </rPr>
      <t xml:space="preserve"> Rain water harvesting</t>
    </r>
    <r>
      <rPr>
        <sz val="16"/>
        <rFont val="Cambria"/>
        <family val="1"/>
      </rPr>
      <t xml:space="preserve"> size 2.5 m dia x 3.5m effective  depth for the re-charging of storm water run off including the civil work with following specification [Construction of Chamber].</t>
    </r>
  </si>
  <si>
    <r>
      <rPr>
        <b/>
        <u/>
        <sz val="16"/>
        <rFont val="Cambria"/>
        <family val="1"/>
      </rPr>
      <t>De-Silting Chamber:</t>
    </r>
    <r>
      <rPr>
        <sz val="16"/>
        <rFont val="Cambria"/>
        <family val="1"/>
      </rPr>
      <t xml:space="preserve">
Providing and constructing masonry de-silting chamber 1800mm x 1500mm with required depth inside with 75 class designated brick work in cement  mortar 1:6 (1cement : 6 fine sand) with C.I double seal medium duty 560mm dia manhole cover (2Nos.). top slab 1:2:4 mix (1cement : 2coarse sand : 4 graded stone aggregate 20mm nominal size) with minimum 1.5% reinforcement, foundation concrete 1:5:10 (1cement : 5 fine sand:10 grade stone aggregate 20mm nominal size including baffle wall, necessary excavation, back filling and disposal of surface earth. Complete with inlet, outlet and overflow arrangement. Foot rest @400mm c/c, grating of required size with 16mm sq. bars and frame @20mm clear spacing fixed at month of pipe as per site conditions and direction of Engineer in charge </t>
    </r>
  </si>
  <si>
    <r>
      <rPr>
        <b/>
        <u/>
        <sz val="16"/>
        <rFont val="Cambria"/>
        <family val="1"/>
      </rPr>
      <t>Drilling:</t>
    </r>
    <r>
      <rPr>
        <sz val="16"/>
        <rFont val="Cambria"/>
        <family val="1"/>
      </rPr>
      <t xml:space="preserve">
Drilling percolation borehole 200mm dia with reverse rotary method in all types of soil up to 50 m (approx.) depth including cost for mobilization of rig and making good  the area upon completion of work. Contractor shall arrange for all necessary tools, water and consumable and laying for drilling.
Providing and laying pea gravel all around  the casing pipe.
Providing and laying 160 mm dia slotted UPVC pipe of 6 Kg/cm2 - 35 m -40m or as per site sub-strata or set as per direction of Engineer- in charge
160 mm dia UPVC blind pipe ( Top PVC Cover ) of 6 Kg/cm2.</t>
    </r>
  </si>
  <si>
    <r>
      <rPr>
        <b/>
        <u/>
        <sz val="16"/>
        <rFont val="Cambria"/>
        <family val="1"/>
      </rPr>
      <t>Rain Water Harvesting Well Filtration Chamber:</t>
    </r>
    <r>
      <rPr>
        <sz val="16"/>
        <rFont val="Cambria"/>
        <family val="1"/>
      </rPr>
      <t xml:space="preserve">
Providing and constructing rain water harvesting well/filtration chamber of size 2.5 m dia x 3.5 m eff. depth inside with 75 class designated brick work in cement motor 1:6 (1cement : 6 fine sand) with 560mm dia C.I double seal medium duty manhole cover with top slab 1:2:4 mix (1cement : 2 course sand :4 graded stone aggregate 20mm nominal size) with minimum 1.5% reinforcement , foundation concrete 1:5:10 (1cement : 5 fine sand and 10 graded stone) aggregate 20mm nominal size including 300mm duty. Boulder 10-20mm, 300mm duty, gravel 5-10mm size, 300mm depth coarse sand 1.5-2.0mm including necessary excavation, back filling and disposal of surface earth complete with inlet, outlet, overflow arrangement pvc coated Foot Rest, 100mm dia deep holes @500mm  c/c to be provided 1200 c/c above the bottom of wall, 100mm C.I vent pipe -2m height with cowls.
Rate shall include excavation, back filling and all other operations necessary for completing the job.</t>
    </r>
  </si>
  <si>
    <t>RAIN WATER HARVESTING</t>
  </si>
  <si>
    <t>SANITARY FIXTURES &amp; CP FITTINGS</t>
  </si>
  <si>
    <t>WATER SUPPLY (INTERNAL &amp; EXTERNAL)</t>
  </si>
  <si>
    <t>INTERNAL &amp; EXTERNAL SEWAGE/DRAINAGE NETWORK</t>
  </si>
  <si>
    <t>PUMP ROOM</t>
  </si>
  <si>
    <t>MISCELLANEOUS</t>
  </si>
  <si>
    <t>SEWAGE TREATMENT PLANT (STP)</t>
  </si>
  <si>
    <t>EFFLUENT TREATMENT PLANT (ETP)</t>
  </si>
  <si>
    <t>Plumbing WORKS</t>
  </si>
  <si>
    <t>BILL No. 7 - PLUMBING WORKS</t>
  </si>
  <si>
    <t>UNDERGROUND WATER TANK</t>
  </si>
  <si>
    <t>Providing and constructing a Reinforced Cement Concrete (R.C.C.) underground water tank complete as per approved drawings and specifications, including excavation, dewatering (if required), PCC, RCC base slab, walls and top slab with reinforcement, centering &amp; shuttering, waterproofing admixture, PVC water stops at construction joints, internal and external waterproof plaster, curing, backfilling and compaction. The item shall also include all necessary sleeves, puddle flanges, inlet, outlet, overflow and drain connections, manholes with covers, access ladder, vent pipe, water-tightness testing, disposal of surplus excavated material, and all labour, materials, machinery, tools &amp; tackles, transportation, and incidental works required for complete execution and commissioning of the tank.</t>
  </si>
  <si>
    <t>BILL No. 8 - FIRE INSTALLATIONS</t>
  </si>
  <si>
    <t>BILL No. 9 - FURNITURE</t>
  </si>
  <si>
    <t>BILL No. 10- SECURITY INSTALLATIONS (VEHICLE ACCESS CONTROL)</t>
  </si>
  <si>
    <t>BILL No. 11 - SECURITY INSTALLATIONS (SECURITY SYSTEM INTEGRATION)</t>
  </si>
  <si>
    <t>BILL No. 12- WATER BODIES</t>
  </si>
  <si>
    <t>BILL No. 13- ROOF CANOPY</t>
  </si>
  <si>
    <t>BILL No. 14 - LIFT</t>
  </si>
  <si>
    <t>BILL No. 15: EXTERNAL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</si>
</sst>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3" formatCode="_(* #,##0.00_);_(* \(#,##0.00\);_(* &quot;-&quot;??_);_(@_)"/>
    <numFmt numFmtId="164" formatCode="_-* #,##0.00_-;\-* #,##0.00_-;_-* &quot;-&quot;??_-;_-@_-"/>
    <numFmt numFmtId="165" formatCode="#,##0.000"/>
    <numFmt numFmtId="166" formatCode="_(* #,##0.00_);_(* \(#,##0.00\);_(* \-??_);_(@_)"/>
    <numFmt numFmtId="167" formatCode="_-* #,##0.00_-;\-* #,##0.00_-;_-* \-??_-;_-@_-"/>
    <numFmt numFmtId="168" formatCode="_-* #,##0.0_-;\-* #,##0.0_-;_-* &quot;-&quot;??_-;_-@_-"/>
    <numFmt numFmtId="169" formatCode="_ * #,##0.00_ ;_ * \-#,##0.00_ ;_ * &quot;-&quot;??_ ;_ @_ "/>
    <numFmt numFmtId="170" formatCode="_ * #,##0.00_ ;_ * \-#,##0.00_ ;_ * \-??_ ;_ @_ "/>
    <numFmt numFmtId="171" formatCode="_(* #,##0_);_(* \(#,##0\);_(* &quot; &quot;?_);_(@_)"/>
    <numFmt numFmtId="172" formatCode="_(* #,##0_);_(* \(#,##0\);_(* &quot;-&quot;??_);_(@_)"/>
    <numFmt numFmtId="173" formatCode="_(* #,##0_);_(* \(#,##0\);_(* \-??_);_(@_)"/>
    <numFmt numFmtId="174" formatCode="0.0"/>
  </numFmts>
  <fonts count="57">
    <font>
      <sz val="11"/>
      <color theme="1"/>
      <name val="Calibri"/>
      <family val="2"/>
      <scheme val="minor"/>
    </font>
    <font>
      <sz val="10"/>
      <name val="Arial"/>
      <family val="2"/>
    </font>
    <font>
      <sz val="10"/>
      <name val="Arial"/>
      <family val="2"/>
    </font>
    <font>
      <sz val="10"/>
      <color theme="1"/>
      <name val="Arial Narrow"/>
      <family val="2"/>
    </font>
    <font>
      <b/>
      <u/>
      <sz val="10"/>
      <color theme="1"/>
      <name val="Arial Narrow"/>
      <family val="2"/>
    </font>
    <font>
      <u/>
      <sz val="10"/>
      <color theme="1"/>
      <name val="Arial Narrow"/>
      <family val="2"/>
    </font>
    <font>
      <b/>
      <sz val="10"/>
      <color theme="1"/>
      <name val="Arial Narrow"/>
      <family val="2"/>
    </font>
    <font>
      <u val="double"/>
      <sz val="10"/>
      <color theme="1"/>
      <name val="Arial Narrow"/>
      <family val="2"/>
    </font>
    <font>
      <b/>
      <u val="double"/>
      <sz val="10"/>
      <color theme="1"/>
      <name val="Arial Narrow"/>
      <family val="2"/>
    </font>
    <font>
      <sz val="11"/>
      <color theme="1"/>
      <name val="Calibri"/>
      <family val="2"/>
      <scheme val="minor"/>
    </font>
    <font>
      <sz val="10"/>
      <color theme="1"/>
      <name val="Times New Roman"/>
      <family val="1"/>
    </font>
    <font>
      <b/>
      <sz val="10"/>
      <color theme="1"/>
      <name val="Times New Roman"/>
      <family val="1"/>
    </font>
    <font>
      <sz val="10"/>
      <color theme="1"/>
      <name val="Calibri"/>
      <family val="2"/>
    </font>
    <font>
      <sz val="10"/>
      <name val="Arial"/>
      <family val="2"/>
    </font>
    <font>
      <sz val="10"/>
      <name val="Arial"/>
      <family val="2"/>
    </font>
    <font>
      <sz val="10"/>
      <name val="CG Times"/>
      <family val="1"/>
    </font>
    <font>
      <sz val="12"/>
      <name val="Arial MT"/>
    </font>
    <font>
      <sz val="11"/>
      <color rgb="FF000000"/>
      <name val="Calibri"/>
      <family val="2"/>
    </font>
    <font>
      <sz val="11"/>
      <color theme="1"/>
      <name val="Arial"/>
      <family val="2"/>
    </font>
    <font>
      <sz val="11"/>
      <color rgb="FF000000"/>
      <name val="Calibri"/>
      <family val="2"/>
      <charset val="1"/>
    </font>
    <font>
      <sz val="10"/>
      <name val="Arial"/>
      <family val="2"/>
      <charset val="204"/>
    </font>
    <font>
      <sz val="10"/>
      <name val="CG Times"/>
    </font>
    <font>
      <sz val="10"/>
      <color rgb="FF000000"/>
      <name val="Arial"/>
      <family val="2"/>
    </font>
    <font>
      <sz val="11"/>
      <name val="Cambria"/>
      <family val="1"/>
    </font>
    <font>
      <b/>
      <sz val="11"/>
      <name val="Cambria"/>
      <family val="1"/>
    </font>
    <font>
      <b/>
      <u val="double"/>
      <sz val="11"/>
      <name val="Cambria"/>
      <family val="1"/>
    </font>
    <font>
      <i/>
      <u/>
      <sz val="11"/>
      <name val="Cambria"/>
      <family val="1"/>
    </font>
    <font>
      <vertAlign val="superscript"/>
      <sz val="11"/>
      <name val="Cambria"/>
      <family val="1"/>
    </font>
    <font>
      <u/>
      <sz val="11"/>
      <name val="Cambria"/>
      <family val="1"/>
    </font>
    <font>
      <b/>
      <u/>
      <sz val="11"/>
      <name val="Cambria"/>
      <family val="1"/>
    </font>
    <font>
      <sz val="11"/>
      <color theme="1"/>
      <name val="Cambria"/>
      <family val="1"/>
    </font>
    <font>
      <b/>
      <sz val="11"/>
      <color theme="1"/>
      <name val="Cambria"/>
      <family val="1"/>
    </font>
    <font>
      <u/>
      <sz val="11"/>
      <color theme="1"/>
      <name val="Cambria"/>
      <family val="1"/>
    </font>
    <font>
      <b/>
      <u/>
      <sz val="11"/>
      <color theme="1"/>
      <name val="Cambria"/>
      <family val="1"/>
    </font>
    <font>
      <b/>
      <sz val="11"/>
      <color rgb="FFFF0000"/>
      <name val="Cambria"/>
      <family val="1"/>
    </font>
    <font>
      <sz val="36"/>
      <name val="Cambria"/>
      <family val="1"/>
    </font>
    <font>
      <b/>
      <i/>
      <u/>
      <sz val="11"/>
      <name val="Cambria"/>
      <family val="1"/>
    </font>
    <font>
      <sz val="11"/>
      <name val="Calibri"/>
      <family val="2"/>
      <scheme val="minor"/>
    </font>
    <font>
      <b/>
      <sz val="13"/>
      <name val="Calibri"/>
      <family val="2"/>
      <scheme val="minor"/>
    </font>
    <font>
      <sz val="13"/>
      <name val="Calibri"/>
      <family val="2"/>
      <scheme val="minor"/>
    </font>
    <font>
      <sz val="11"/>
      <color indexed="8"/>
      <name val="Calibri"/>
      <family val="2"/>
    </font>
    <font>
      <i/>
      <u/>
      <sz val="11"/>
      <color theme="1"/>
      <name val="Cambria"/>
      <family val="1"/>
    </font>
    <font>
      <b/>
      <sz val="16"/>
      <name val="Cambia"/>
    </font>
    <font>
      <sz val="16"/>
      <name val="Cambia"/>
    </font>
    <font>
      <sz val="16"/>
      <name val="Cambria"/>
      <family val="1"/>
    </font>
    <font>
      <b/>
      <sz val="16"/>
      <name val="Cambria"/>
      <family val="1"/>
    </font>
    <font>
      <sz val="12"/>
      <name val="Cambria"/>
      <family val="1"/>
    </font>
    <font>
      <b/>
      <sz val="12"/>
      <name val="Cambria"/>
      <family val="1"/>
    </font>
    <font>
      <i/>
      <sz val="12"/>
      <name val="Cambria"/>
      <family val="1"/>
    </font>
    <font>
      <b/>
      <u/>
      <sz val="16"/>
      <name val="Cambria"/>
      <family val="1"/>
    </font>
    <font>
      <sz val="14"/>
      <name val="Cambria"/>
      <family val="1"/>
    </font>
    <font>
      <b/>
      <sz val="14"/>
      <name val="Cambria"/>
      <family val="1"/>
    </font>
    <font>
      <i/>
      <sz val="16"/>
      <name val="Cambria"/>
      <family val="1"/>
    </font>
    <font>
      <b/>
      <sz val="16"/>
      <color theme="1"/>
      <name val="Cambria"/>
      <family val="1"/>
    </font>
    <font>
      <sz val="16"/>
      <color theme="1"/>
      <name val="Cambria"/>
      <family val="1"/>
    </font>
    <font>
      <b/>
      <sz val="11"/>
      <color rgb="FF333333"/>
      <name val="Calibri"/>
      <family val="2"/>
      <charset val="1"/>
    </font>
    <font>
      <i/>
      <sz val="16"/>
      <color rgb="FF7F7F7F"/>
      <name val="Cambria"/>
      <family val="1"/>
    </font>
  </fonts>
  <fills count="33">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bgColor rgb="FFEFF6FF"/>
      </patternFill>
    </fill>
    <fill>
      <patternFill patternType="solid">
        <fgColor theme="0"/>
        <bgColor rgb="FF2E1E0C"/>
      </patternFill>
    </fill>
    <fill>
      <patternFill patternType="solid">
        <fgColor theme="0"/>
        <bgColor rgb="FF1A5276"/>
      </patternFill>
    </fill>
    <fill>
      <patternFill patternType="solid">
        <fgColor theme="0"/>
        <bgColor rgb="FFFFF0E0"/>
      </patternFill>
    </fill>
    <fill>
      <patternFill patternType="solid">
        <fgColor theme="0"/>
        <bgColor rgb="FFF0FFF4"/>
      </patternFill>
    </fill>
    <fill>
      <patternFill patternType="solid">
        <fgColor theme="0"/>
        <bgColor rgb="FFF0F8FF"/>
      </patternFill>
    </fill>
    <fill>
      <patternFill patternType="solid">
        <fgColor theme="0"/>
        <bgColor rgb="FFF0FFF0"/>
      </patternFill>
    </fill>
    <fill>
      <patternFill patternType="solid">
        <fgColor theme="0"/>
        <bgColor rgb="FFF5F5F5"/>
      </patternFill>
    </fill>
    <fill>
      <patternFill patternType="solid">
        <fgColor theme="0"/>
        <bgColor rgb="FF000000"/>
      </patternFill>
    </fill>
    <fill>
      <patternFill patternType="solid">
        <fgColor theme="0"/>
        <bgColor rgb="FFAAAAAA"/>
      </patternFill>
    </fill>
    <fill>
      <patternFill patternType="solid">
        <fgColor theme="0"/>
        <bgColor rgb="FF800000"/>
      </patternFill>
    </fill>
    <fill>
      <patternFill patternType="solid">
        <fgColor theme="0"/>
        <bgColor rgb="FFFFF8E7"/>
      </patternFill>
    </fill>
    <fill>
      <patternFill patternType="solid">
        <fgColor theme="0"/>
        <bgColor rgb="FFFFFDF5"/>
      </patternFill>
    </fill>
    <fill>
      <patternFill patternType="solid">
        <fgColor theme="0"/>
        <bgColor rgb="FFEEF6FF"/>
      </patternFill>
    </fill>
    <fill>
      <patternFill patternType="solid">
        <fgColor theme="0"/>
        <bgColor rgb="FFF0FDF4"/>
      </patternFill>
    </fill>
    <fill>
      <patternFill patternType="solid">
        <fgColor rgb="FFFFFF00"/>
        <bgColor rgb="FF2E1E0C"/>
      </patternFill>
    </fill>
    <fill>
      <patternFill patternType="solid">
        <fgColor theme="0"/>
        <bgColor rgb="FF7C2D91"/>
      </patternFill>
    </fill>
    <fill>
      <patternFill patternType="solid">
        <fgColor theme="0"/>
        <bgColor rgb="FF993366"/>
      </patternFill>
    </fill>
    <fill>
      <patternFill patternType="solid">
        <fgColor theme="0"/>
        <bgColor rgb="FFFFFFFF"/>
      </patternFill>
    </fill>
    <fill>
      <patternFill patternType="solid">
        <fgColor theme="0"/>
        <bgColor rgb="FFFFFFCC"/>
      </patternFill>
    </fill>
    <fill>
      <patternFill patternType="solid">
        <fgColor theme="0"/>
        <bgColor rgb="FF7C3A0A"/>
      </patternFill>
    </fill>
    <fill>
      <patternFill patternType="solid">
        <fgColor theme="0"/>
        <bgColor rgb="FFFFF7ED"/>
      </patternFill>
    </fill>
    <fill>
      <patternFill patternType="solid">
        <fgColor theme="0"/>
        <bgColor rgb="FF1F3864"/>
      </patternFill>
    </fill>
    <fill>
      <patternFill patternType="solid">
        <fgColor theme="0"/>
        <bgColor rgb="FFEEF2FF"/>
      </patternFill>
    </fill>
    <fill>
      <patternFill patternType="solid">
        <fgColor rgb="FFFFFF00"/>
        <bgColor rgb="FFFFFDF5"/>
      </patternFill>
    </fill>
    <fill>
      <patternFill patternType="solid">
        <fgColor rgb="FFC0C0C0"/>
        <bgColor rgb="FFBFBFBF"/>
      </patternFill>
    </fill>
  </fills>
  <borders count="174">
    <border>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auto="1"/>
      </left>
      <right/>
      <top style="thin">
        <color indexed="64"/>
      </top>
      <bottom style="double">
        <color indexed="64"/>
      </bottom>
      <diagonal/>
    </border>
    <border>
      <left style="thin">
        <color auto="1"/>
      </left>
      <right style="thin">
        <color auto="1"/>
      </right>
      <top style="thin">
        <color indexed="64"/>
      </top>
      <bottom style="double">
        <color indexed="64"/>
      </bottom>
      <diagonal/>
    </border>
    <border>
      <left/>
      <right/>
      <top style="thin">
        <color indexed="64"/>
      </top>
      <bottom style="medium">
        <color indexed="64"/>
      </bottom>
      <diagonal/>
    </border>
    <border>
      <left style="thin">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thin">
        <color auto="1"/>
      </left>
      <right style="thin">
        <color auto="1"/>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indexed="64"/>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bottom/>
      <diagonal/>
    </border>
    <border>
      <left style="double">
        <color indexed="64"/>
      </left>
      <right style="thin">
        <color indexed="64"/>
      </right>
      <top/>
      <bottom/>
      <diagonal/>
    </border>
    <border>
      <left/>
      <right/>
      <top style="double">
        <color indexed="64"/>
      </top>
      <bottom/>
      <diagonal/>
    </border>
    <border>
      <left style="thin">
        <color indexed="64"/>
      </left>
      <right style="thin">
        <color indexed="64"/>
      </right>
      <top/>
      <bottom style="double">
        <color indexed="64"/>
      </bottom>
      <diagonal/>
    </border>
    <border>
      <left/>
      <right/>
      <top style="medium">
        <color indexed="64"/>
      </top>
      <bottom style="thin">
        <color indexed="64"/>
      </bottom>
      <diagonal/>
    </border>
    <border>
      <left/>
      <right style="double">
        <color indexed="64"/>
      </right>
      <top/>
      <bottom/>
      <diagonal/>
    </border>
    <border>
      <left/>
      <right style="double">
        <color indexed="64"/>
      </right>
      <top style="medium">
        <color indexed="64"/>
      </top>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top style="thick">
        <color indexed="64"/>
      </top>
      <bottom/>
      <diagonal/>
    </border>
    <border>
      <left style="double">
        <color auto="1"/>
      </left>
      <right style="double">
        <color auto="1"/>
      </right>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theme="1"/>
      </left>
      <right style="thin">
        <color theme="1"/>
      </right>
      <top/>
      <bottom/>
      <diagonal/>
    </border>
    <border>
      <left/>
      <right style="thin">
        <color theme="1"/>
      </right>
      <top/>
      <bottom/>
      <diagonal/>
    </border>
    <border>
      <left style="thin">
        <color theme="1"/>
      </left>
      <right style="double">
        <color indexed="64"/>
      </right>
      <top/>
      <bottom/>
      <diagonal/>
    </border>
    <border>
      <left style="double">
        <color indexed="64"/>
      </left>
      <right style="thin">
        <color theme="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double">
        <color indexed="64"/>
      </right>
      <top/>
      <bottom style="medium">
        <color indexed="64"/>
      </bottom>
      <diagonal/>
    </border>
    <border>
      <left style="thin">
        <color indexed="64"/>
      </left>
      <right style="medium">
        <color indexed="64"/>
      </right>
      <top/>
      <bottom style="medium">
        <color indexed="64"/>
      </bottom>
      <diagonal/>
    </border>
    <border>
      <left style="thin">
        <color auto="1"/>
      </left>
      <right style="thin">
        <color auto="1"/>
      </right>
      <top/>
      <bottom style="medium">
        <color indexed="64"/>
      </bottom>
      <diagonal/>
    </border>
    <border>
      <left style="double">
        <color indexed="64"/>
      </left>
      <right style="thin">
        <color indexed="64"/>
      </right>
      <top/>
      <bottom style="double">
        <color indexed="64"/>
      </bottom>
      <diagonal/>
    </border>
    <border>
      <left style="medium">
        <color indexed="64"/>
      </left>
      <right style="thin">
        <color indexed="64"/>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double">
        <color indexed="64"/>
      </right>
      <top/>
      <bottom style="thin">
        <color auto="1"/>
      </bottom>
      <diagonal/>
    </border>
    <border>
      <left style="thin">
        <color auto="1"/>
      </left>
      <right/>
      <top style="thin">
        <color auto="1"/>
      </top>
      <bottom/>
      <diagonal/>
    </border>
    <border>
      <left/>
      <right style="thin">
        <color auto="1"/>
      </right>
      <top style="thin">
        <color auto="1"/>
      </top>
      <bottom/>
      <diagonal/>
    </border>
    <border>
      <left style="double">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style="thin">
        <color rgb="FFAAAAAA"/>
      </bottom>
      <diagonal/>
    </border>
    <border>
      <left style="double">
        <color auto="1"/>
      </left>
      <right/>
      <top/>
      <bottom/>
      <diagonal/>
    </border>
    <border>
      <left/>
      <right/>
      <top style="medium">
        <color rgb="FFCCCCCC"/>
      </top>
      <bottom style="medium">
        <color rgb="FFCCCCCC"/>
      </bottom>
      <diagonal/>
    </border>
    <border>
      <left/>
      <right/>
      <top style="medium">
        <color rgb="FFD8B4E2"/>
      </top>
      <bottom style="medium">
        <color rgb="FFD8B4E2"/>
      </bottom>
      <diagonal/>
    </border>
    <border>
      <left style="thin">
        <color rgb="FFAAAAAA"/>
      </left>
      <right style="thin">
        <color rgb="FFAAAAAA"/>
      </right>
      <top style="thin">
        <color rgb="FFAAAAAA"/>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E0B090"/>
      </top>
      <bottom style="medium">
        <color rgb="FFE0B090"/>
      </bottom>
      <diagonal/>
    </border>
    <border>
      <left/>
      <right/>
      <top style="medium">
        <color rgb="FFC0C0F0"/>
      </top>
      <bottom style="medium">
        <color rgb="FFC0C0F0"/>
      </bottom>
      <diagonal/>
    </border>
    <border>
      <left style="medium">
        <color indexed="64"/>
      </left>
      <right/>
      <top style="medium">
        <color indexed="64"/>
      </top>
      <bottom style="thin">
        <color indexed="64"/>
      </bottom>
      <diagonal/>
    </border>
    <border>
      <left style="double">
        <color indexed="64"/>
      </left>
      <right/>
      <top style="double">
        <color indexed="64"/>
      </top>
      <bottom/>
      <diagonal/>
    </border>
    <border>
      <left style="double">
        <color indexed="64"/>
      </left>
      <right/>
      <top style="double">
        <color indexed="64"/>
      </top>
      <bottom style="medium">
        <color indexed="64"/>
      </bottom>
      <diagonal/>
    </border>
    <border>
      <left style="double">
        <color auto="1"/>
      </left>
      <right/>
      <top/>
      <bottom style="thin">
        <color auto="1"/>
      </bottom>
      <diagonal/>
    </border>
    <border>
      <left style="double">
        <color auto="1"/>
      </left>
      <right/>
      <top style="thin">
        <color auto="1"/>
      </top>
      <bottom/>
      <diagonal/>
    </border>
    <border>
      <left style="thin">
        <color theme="1"/>
      </left>
      <right style="thin">
        <color auto="1"/>
      </right>
      <top/>
      <bottom/>
      <diagonal/>
    </border>
    <border>
      <left style="thin">
        <color theme="1"/>
      </left>
      <right style="thin">
        <color theme="1"/>
      </right>
      <top/>
      <bottom style="thin">
        <color auto="1"/>
      </bottom>
      <diagonal/>
    </border>
    <border>
      <left style="thin">
        <color theme="1"/>
      </left>
      <right style="double">
        <color indexed="64"/>
      </right>
      <top/>
      <bottom style="thin">
        <color auto="1"/>
      </bottom>
      <diagonal/>
    </border>
    <border>
      <left/>
      <right style="thin">
        <color theme="1"/>
      </right>
      <top/>
      <bottom style="thin">
        <color auto="1"/>
      </bottom>
      <diagonal/>
    </border>
    <border>
      <left style="thin">
        <color theme="1"/>
      </left>
      <right style="thin">
        <color theme="1"/>
      </right>
      <top style="thin">
        <color auto="1"/>
      </top>
      <bottom/>
      <diagonal/>
    </border>
    <border>
      <left style="thin">
        <color theme="1"/>
      </left>
      <right style="double">
        <color indexed="64"/>
      </right>
      <top style="thin">
        <color auto="1"/>
      </top>
      <bottom/>
      <diagonal/>
    </border>
    <border>
      <left/>
      <right style="thin">
        <color theme="1"/>
      </right>
      <top style="thin">
        <color auto="1"/>
      </top>
      <bottom/>
      <diagonal/>
    </border>
    <border>
      <left style="thin">
        <color theme="1"/>
      </left>
      <right style="thin">
        <color auto="1"/>
      </right>
      <top style="thin">
        <color theme="1"/>
      </top>
      <bottom/>
      <diagonal/>
    </border>
    <border>
      <left style="thin">
        <color theme="1"/>
      </left>
      <right style="thin">
        <color auto="1"/>
      </right>
      <top/>
      <bottom style="double">
        <color theme="1"/>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rgb="FFAAAAAA"/>
      </bottom>
      <diagonal/>
    </border>
    <border>
      <left style="thin">
        <color indexed="64"/>
      </left>
      <right style="thin">
        <color indexed="64"/>
      </right>
      <top style="thin">
        <color rgb="FFAAAAAA"/>
      </top>
      <bottom style="thin">
        <color rgb="FFAAAAAA"/>
      </bottom>
      <diagonal/>
    </border>
    <border>
      <left style="thin">
        <color indexed="64"/>
      </left>
      <right style="thin">
        <color indexed="64"/>
      </right>
      <top style="medium">
        <color rgb="FFAADDCC"/>
      </top>
      <bottom/>
      <diagonal/>
    </border>
    <border>
      <left style="thin">
        <color indexed="64"/>
      </left>
      <right style="thin">
        <color rgb="FFAAAAAA"/>
      </right>
      <top style="thin">
        <color rgb="FFAAAAAA"/>
      </top>
      <bottom/>
      <diagonal/>
    </border>
    <border>
      <left style="thin">
        <color indexed="64"/>
      </left>
      <right style="thin">
        <color rgb="FFAAAAAA"/>
      </right>
      <top/>
      <bottom style="thin">
        <color rgb="FFAAAAAA"/>
      </bottom>
      <diagonal/>
    </border>
    <border>
      <left style="thin">
        <color rgb="FFAAAAAA"/>
      </left>
      <right style="thin">
        <color indexed="64"/>
      </right>
      <top/>
      <bottom style="thin">
        <color rgb="FFAAAAAA"/>
      </bottom>
      <diagonal/>
    </border>
    <border>
      <left/>
      <right style="thin">
        <color indexed="64"/>
      </right>
      <top style="medium">
        <color rgb="FFD8B4E2"/>
      </top>
      <bottom style="medium">
        <color rgb="FFD8B4E2"/>
      </bottom>
      <diagonal/>
    </border>
    <border>
      <left style="thin">
        <color rgb="FFAAAAAA"/>
      </left>
      <right style="thin">
        <color rgb="FFAAAAAA"/>
      </right>
      <top/>
      <bottom/>
      <diagonal/>
    </border>
    <border>
      <left style="thin">
        <color rgb="FFAAAAAA"/>
      </left>
      <right/>
      <top/>
      <bottom/>
      <diagonal/>
    </border>
    <border>
      <left style="thin">
        <color indexed="64"/>
      </left>
      <right/>
      <top style="medium">
        <color rgb="FFE0B090"/>
      </top>
      <bottom style="medium">
        <color rgb="FFE0B090"/>
      </bottom>
      <diagonal/>
    </border>
    <border>
      <left/>
      <right style="thin">
        <color indexed="64"/>
      </right>
      <top style="medium">
        <color rgb="FFE0B090"/>
      </top>
      <bottom style="medium">
        <color rgb="FFE0B090"/>
      </bottom>
      <diagonal/>
    </border>
    <border>
      <left style="thin">
        <color rgb="FFAAAAAA"/>
      </left>
      <right/>
      <top style="thin">
        <color rgb="FFAAAAAA"/>
      </top>
      <bottom/>
      <diagonal/>
    </border>
    <border>
      <left style="thin">
        <color indexed="64"/>
      </left>
      <right style="thin">
        <color indexed="64"/>
      </right>
      <top style="thin">
        <color rgb="FFAAAAAA"/>
      </top>
      <bottom/>
      <diagonal/>
    </border>
    <border>
      <left style="thin">
        <color auto="1"/>
      </left>
      <right style="thin">
        <color auto="1"/>
      </right>
      <top/>
      <bottom style="medium">
        <color rgb="FFC0C0F0"/>
      </bottom>
      <diagonal/>
    </border>
    <border>
      <left/>
      <right style="thin">
        <color auto="1"/>
      </right>
      <top style="thin">
        <color rgb="FFAAAAAA"/>
      </top>
      <bottom style="thin">
        <color rgb="FFAAAAAA"/>
      </bottom>
      <diagonal/>
    </border>
    <border>
      <left/>
      <right style="thin">
        <color auto="1"/>
      </right>
      <top style="thin">
        <color rgb="FFAAAAAA"/>
      </top>
      <bottom/>
      <diagonal/>
    </border>
    <border>
      <left/>
      <right/>
      <top style="medium">
        <color rgb="FFC0C0F0"/>
      </top>
      <bottom/>
      <diagonal/>
    </border>
    <border>
      <left/>
      <right/>
      <top/>
      <bottom style="medium">
        <color rgb="FFC0C0F0"/>
      </bottom>
      <diagonal/>
    </border>
    <border>
      <left/>
      <right style="thin">
        <color auto="1"/>
      </right>
      <top/>
      <bottom style="medium">
        <color rgb="FFC0C0F0"/>
      </bottom>
      <diagonal/>
    </border>
    <border>
      <left style="thin">
        <color theme="1"/>
      </left>
      <right style="thin">
        <color auto="1"/>
      </right>
      <top/>
      <bottom style="thin">
        <color indexed="64"/>
      </bottom>
      <diagonal/>
    </border>
    <border>
      <left style="thin">
        <color theme="1"/>
      </left>
      <right style="thin">
        <color auto="1"/>
      </right>
      <top style="thin">
        <color indexed="64"/>
      </top>
      <bottom/>
      <diagonal/>
    </border>
    <border>
      <left style="thin">
        <color theme="1"/>
      </left>
      <right style="thin">
        <color auto="1"/>
      </right>
      <top/>
      <bottom style="thin">
        <color theme="1"/>
      </bottom>
      <diagonal/>
    </border>
    <border>
      <left style="thin">
        <color auto="1"/>
      </left>
      <right style="medium">
        <color indexed="64"/>
      </right>
      <top/>
      <bottom style="thin">
        <color auto="1"/>
      </bottom>
      <diagonal/>
    </border>
    <border>
      <left/>
      <right style="medium">
        <color indexed="64"/>
      </right>
      <top style="double">
        <color indexed="64"/>
      </top>
      <bottom/>
      <diagonal/>
    </border>
    <border>
      <left style="medium">
        <color indexed="64"/>
      </left>
      <right/>
      <top/>
      <bottom style="thin">
        <color auto="1"/>
      </bottom>
      <diagonal/>
    </border>
    <border>
      <left style="medium">
        <color indexed="64"/>
      </left>
      <right/>
      <top style="double">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diagonal/>
    </border>
    <border>
      <left/>
      <right style="thin">
        <color auto="1"/>
      </right>
      <top/>
      <bottom style="medium">
        <color indexed="64"/>
      </bottom>
      <diagonal/>
    </border>
    <border>
      <left style="medium">
        <color indexed="64"/>
      </left>
      <right/>
      <top style="thin">
        <color indexed="64"/>
      </top>
      <bottom style="thin">
        <color indexed="64"/>
      </bottom>
      <diagonal/>
    </border>
    <border>
      <left style="medium">
        <color indexed="64"/>
      </left>
      <right style="thin">
        <color auto="1"/>
      </right>
      <top style="thin">
        <color indexed="64"/>
      </top>
      <bottom/>
      <diagonal/>
    </border>
    <border>
      <left style="medium">
        <color indexed="64"/>
      </left>
      <right style="thin">
        <color auto="1"/>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rgb="FFAAAAAA"/>
      </top>
      <bottom style="thin">
        <color rgb="FFAAAAAA"/>
      </bottom>
      <diagonal/>
    </border>
    <border>
      <left/>
      <right/>
      <top style="thin">
        <color rgb="FFAAAAAA"/>
      </top>
      <bottom/>
      <diagonal/>
    </border>
    <border>
      <left style="thin">
        <color indexed="64"/>
      </left>
      <right style="thin">
        <color indexed="64"/>
      </right>
      <top style="medium">
        <color rgb="FFF0B0C0"/>
      </top>
      <bottom/>
      <diagonal/>
    </border>
    <border>
      <left style="thin">
        <color auto="1"/>
      </left>
      <right style="thin">
        <color auto="1"/>
      </right>
      <top style="medium">
        <color rgb="FFF0B0C0"/>
      </top>
      <bottom style="medium">
        <color rgb="FFF0B0C0"/>
      </bottom>
      <diagonal/>
    </border>
    <border>
      <left style="thin">
        <color auto="1"/>
      </left>
      <right style="thin">
        <color auto="1"/>
      </right>
      <top/>
      <bottom style="medium">
        <color rgb="FFF0B0C0"/>
      </bottom>
      <diagonal/>
    </border>
    <border>
      <left/>
      <right style="thin">
        <color rgb="FFAAAAAA"/>
      </right>
      <top style="thin">
        <color rgb="FFAAAAAA"/>
      </top>
      <bottom/>
      <diagonal/>
    </border>
    <border>
      <left style="thin">
        <color rgb="FFAAAAAA"/>
      </left>
      <right/>
      <top style="medium">
        <color rgb="FFCCCCCC"/>
      </top>
      <bottom style="medium">
        <color rgb="FFCCCCCC"/>
      </bottom>
      <diagonal/>
    </border>
    <border>
      <left/>
      <right style="thin">
        <color rgb="FFAAAAAA"/>
      </right>
      <top style="medium">
        <color rgb="FFCCCCCC"/>
      </top>
      <bottom style="medium">
        <color rgb="FFCCCCCC"/>
      </bottom>
      <diagonal/>
    </border>
    <border>
      <left style="thin">
        <color rgb="FFAAAAAA"/>
      </left>
      <right style="thin">
        <color rgb="FFAAAAAA"/>
      </right>
      <top style="medium">
        <color rgb="FFCCCCCC"/>
      </top>
      <bottom/>
      <diagonal/>
    </border>
    <border>
      <left style="thin">
        <color indexed="64"/>
      </left>
      <right style="thin">
        <color indexed="64"/>
      </right>
      <top style="medium">
        <color rgb="FFE0B090"/>
      </top>
      <bottom/>
      <diagonal/>
    </border>
    <border>
      <left style="thin">
        <color auto="1"/>
      </left>
      <right style="thin">
        <color auto="1"/>
      </right>
      <top style="medium">
        <color rgb="FFE0B090"/>
      </top>
      <bottom style="medium">
        <color rgb="FFE0B090"/>
      </bottom>
      <diagonal/>
    </border>
    <border>
      <left style="thin">
        <color indexed="64"/>
      </left>
      <right/>
      <top style="medium">
        <color rgb="FFAADDCC"/>
      </top>
      <bottom/>
      <diagonal/>
    </border>
    <border>
      <left style="thin">
        <color indexed="64"/>
      </left>
      <right style="thin">
        <color indexed="64"/>
      </right>
      <top style="medium">
        <color rgb="FFD8B4E2"/>
      </top>
      <bottom/>
      <diagonal/>
    </border>
    <border>
      <left style="thin">
        <color indexed="64"/>
      </left>
      <right style="thin">
        <color rgb="FFAAAAAA"/>
      </right>
      <top/>
      <bottom style="thin">
        <color indexed="64"/>
      </bottom>
      <diagonal/>
    </border>
    <border>
      <left style="thin">
        <color indexed="64"/>
      </left>
      <right style="thin">
        <color rgb="FFAAAAAA"/>
      </right>
      <top style="thin">
        <color indexed="64"/>
      </top>
      <bottom/>
      <diagonal/>
    </border>
    <border>
      <left style="thin">
        <color indexed="64"/>
      </left>
      <right/>
      <top/>
      <bottom style="thin">
        <color rgb="FFAAAAAA"/>
      </bottom>
      <diagonal/>
    </border>
    <border>
      <left style="thin">
        <color indexed="64"/>
      </left>
      <right/>
      <top style="medium">
        <color rgb="FFD8B4E2"/>
      </top>
      <bottom/>
      <diagonal/>
    </border>
    <border>
      <left style="thin">
        <color rgb="FFAAAAAA"/>
      </left>
      <right/>
      <top/>
      <bottom style="thin">
        <color rgb="FFAAAAAA"/>
      </bottom>
      <diagonal/>
    </border>
    <border>
      <left/>
      <right style="thin">
        <color indexed="64"/>
      </right>
      <top/>
      <bottom style="thin">
        <color rgb="FFAAAAAA"/>
      </bottom>
      <diagonal/>
    </border>
    <border>
      <left/>
      <right style="thin">
        <color indexed="64"/>
      </right>
      <top style="medium">
        <color rgb="FFD8B4E2"/>
      </top>
      <bottom/>
      <diagonal/>
    </border>
    <border>
      <left/>
      <right style="thin">
        <color rgb="FFAAAAAA"/>
      </right>
      <top/>
      <bottom/>
      <diagonal/>
    </border>
    <border>
      <left/>
      <right style="thin">
        <color rgb="FFAAAAAA"/>
      </right>
      <top style="thin">
        <color rgb="FFAAAAAA"/>
      </top>
      <bottom style="thin">
        <color rgb="FFAAAAAA"/>
      </bottom>
      <diagonal/>
    </border>
    <border>
      <left/>
      <right/>
      <top style="medium">
        <color rgb="FFD8B4E2"/>
      </top>
      <bottom/>
      <diagonal/>
    </border>
    <border>
      <left style="thin">
        <color indexed="64"/>
      </left>
      <right/>
      <top/>
      <bottom style="medium">
        <color rgb="FFD8B4E2"/>
      </bottom>
      <diagonal/>
    </border>
    <border>
      <left/>
      <right/>
      <top/>
      <bottom style="medium">
        <color rgb="FFD8B4E2"/>
      </bottom>
      <diagonal/>
    </border>
    <border>
      <left/>
      <right/>
      <top/>
      <bottom style="thin">
        <color rgb="FFAAAAAA"/>
      </bottom>
      <diagonal/>
    </border>
    <border>
      <left style="thin">
        <color indexed="64"/>
      </left>
      <right/>
      <top style="medium">
        <color rgb="FFE0B090"/>
      </top>
      <bottom/>
      <diagonal/>
    </border>
    <border>
      <left style="thin">
        <color indexed="64"/>
      </left>
      <right/>
      <top style="thin">
        <color rgb="FFAAAAAA"/>
      </top>
      <bottom style="thin">
        <color rgb="FFAAAAAA"/>
      </bottom>
      <diagonal/>
    </border>
    <border>
      <left style="thin">
        <color indexed="64"/>
      </left>
      <right/>
      <top style="thin">
        <color rgb="FFAAAAAA"/>
      </top>
      <bottom/>
      <diagonal/>
    </border>
    <border>
      <left/>
      <right style="thin">
        <color rgb="FFAAAAAA"/>
      </right>
      <top/>
      <bottom style="thin">
        <color rgb="FFAAAAAA"/>
      </bottom>
      <diagonal/>
    </border>
    <border>
      <left/>
      <right style="thin">
        <color indexed="64"/>
      </right>
      <top style="medium">
        <color rgb="FFE0B090"/>
      </top>
      <bottom/>
      <diagonal/>
    </border>
    <border>
      <left style="thin">
        <color auto="1"/>
      </left>
      <right style="thin">
        <color auto="1"/>
      </right>
      <top style="thin">
        <color auto="1"/>
      </top>
      <bottom style="medium">
        <color rgb="FFF0B0C0"/>
      </bottom>
      <diagonal/>
    </border>
    <border>
      <left style="thin">
        <color rgb="FF333333"/>
      </left>
      <right style="thin">
        <color rgb="FF333333"/>
      </right>
      <top style="thin">
        <color rgb="FF333333"/>
      </top>
      <bottom style="thin">
        <color rgb="FF333333"/>
      </bottom>
      <diagonal/>
    </border>
    <border>
      <left style="double">
        <color rgb="FF000000"/>
      </left>
      <right style="thin">
        <color theme="1"/>
      </right>
      <top/>
      <bottom/>
      <diagonal/>
    </border>
  </borders>
  <cellStyleXfs count="107">
    <xf numFmtId="0" fontId="0" fillId="0" borderId="0"/>
    <xf numFmtId="0" fontId="1" fillId="0" borderId="0"/>
    <xf numFmtId="43" fontId="2" fillId="0" borderId="0" applyFont="0" applyFill="0" applyBorder="0" applyAlignment="0" applyProtection="0"/>
    <xf numFmtId="0" fontId="2" fillId="0" borderId="0"/>
    <xf numFmtId="6"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64" fontId="9" fillId="0" borderId="0" applyFont="0" applyFill="0" applyBorder="0" applyAlignment="0" applyProtection="0"/>
    <xf numFmtId="0" fontId="2" fillId="0" borderId="0"/>
    <xf numFmtId="0" fontId="2" fillId="0" borderId="0" applyFont="0" applyFill="0" applyBorder="0" applyAlignment="0" applyProtection="0"/>
    <xf numFmtId="164" fontId="2" fillId="0" borderId="0" applyFont="0" applyFill="0" applyBorder="0" applyAlignment="0" applyProtection="0"/>
    <xf numFmtId="0" fontId="9" fillId="0" borderId="0"/>
    <xf numFmtId="43" fontId="1" fillId="0" borderId="0" applyFont="0" applyFill="0" applyBorder="0" applyAlignment="0" applyProtection="0"/>
    <xf numFmtId="0" fontId="1" fillId="0" borderId="0"/>
    <xf numFmtId="6" fontId="1" fillId="0" borderId="0" applyFont="0" applyFill="0" applyBorder="0" applyAlignment="0" applyProtection="0"/>
    <xf numFmtId="43" fontId="1" fillId="0" borderId="0" applyFont="0" applyFill="0" applyBorder="0" applyAlignment="0" applyProtection="0"/>
    <xf numFmtId="0" fontId="13" fillId="0" borderId="0"/>
    <xf numFmtId="164" fontId="13"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0" fontId="9" fillId="0" borderId="0"/>
    <xf numFmtId="0" fontId="14" fillId="0" borderId="0"/>
    <xf numFmtId="43" fontId="9"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9" fillId="0" borderId="0"/>
    <xf numFmtId="0" fontId="9" fillId="0" borderId="0"/>
    <xf numFmtId="0" fontId="9" fillId="0" borderId="0"/>
    <xf numFmtId="6"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applyFont="0" applyFill="0" applyBorder="0" applyAlignment="0" applyProtection="0"/>
    <xf numFmtId="164" fontId="1" fillId="0" borderId="0" applyFont="0" applyFill="0" applyBorder="0" applyAlignment="0" applyProtection="0"/>
    <xf numFmtId="0" fontId="1" fillId="0" borderId="0"/>
    <xf numFmtId="0" fontId="9" fillId="0" borderId="0"/>
    <xf numFmtId="0" fontId="9" fillId="0" borderId="0"/>
    <xf numFmtId="0" fontId="1" fillId="0" borderId="0"/>
    <xf numFmtId="43" fontId="9" fillId="0" borderId="0" applyFont="0" applyFill="0" applyBorder="0" applyAlignment="0" applyProtection="0"/>
    <xf numFmtId="164" fontId="15"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16" fillId="0" borderId="0"/>
    <xf numFmtId="0" fontId="9" fillId="0" borderId="0"/>
    <xf numFmtId="16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164" fontId="1" fillId="0" borderId="0" applyFont="0" applyFill="0" applyBorder="0" applyAlignment="0" applyProtection="0"/>
    <xf numFmtId="0" fontId="1" fillId="0" borderId="0"/>
    <xf numFmtId="0" fontId="9" fillId="0" borderId="0"/>
    <xf numFmtId="0" fontId="9" fillId="0" borderId="0"/>
    <xf numFmtId="164" fontId="9" fillId="0" borderId="0" applyFont="0" applyFill="0" applyBorder="0" applyAlignment="0" applyProtection="0"/>
    <xf numFmtId="166" fontId="17" fillId="0" borderId="0"/>
    <xf numFmtId="0" fontId="9" fillId="0" borderId="0"/>
    <xf numFmtId="0" fontId="18" fillId="0" borderId="0"/>
    <xf numFmtId="164" fontId="18" fillId="0" borderId="0" applyFont="0" applyFill="0" applyBorder="0" applyAlignment="0" applyProtection="0"/>
    <xf numFmtId="0" fontId="9" fillId="0" borderId="0"/>
    <xf numFmtId="164" fontId="9" fillId="0" borderId="0" applyFont="0" applyFill="0" applyBorder="0" applyAlignment="0" applyProtection="0"/>
    <xf numFmtId="0" fontId="1" fillId="0" borderId="49"/>
    <xf numFmtId="0" fontId="1" fillId="0" borderId="0"/>
    <xf numFmtId="0" fontId="1" fillId="0" borderId="0"/>
    <xf numFmtId="0" fontId="1" fillId="0" borderId="0"/>
    <xf numFmtId="166" fontId="19" fillId="0" borderId="0" applyBorder="0" applyProtection="0"/>
    <xf numFmtId="167" fontId="19" fillId="0" borderId="0" applyBorder="0" applyProtection="0"/>
    <xf numFmtId="167" fontId="19" fillId="0" borderId="0" applyBorder="0" applyProtection="0"/>
    <xf numFmtId="43" fontId="1" fillId="0" borderId="0" applyFont="0" applyFill="0" applyBorder="0" applyAlignment="0" applyProtection="0"/>
    <xf numFmtId="0" fontId="1" fillId="0" borderId="0"/>
    <xf numFmtId="0" fontId="9" fillId="0" borderId="0"/>
    <xf numFmtId="0" fontId="20" fillId="0" borderId="0"/>
    <xf numFmtId="0" fontId="9" fillId="0" borderId="0"/>
    <xf numFmtId="0" fontId="21" fillId="0" borderId="0"/>
    <xf numFmtId="164" fontId="21" fillId="0" borderId="0" applyFont="0" applyFill="0" applyBorder="0" applyAlignment="0" applyProtection="0"/>
    <xf numFmtId="164" fontId="9" fillId="0" borderId="0" applyFont="0" applyFill="0" applyBorder="0" applyAlignment="0" applyProtection="0"/>
    <xf numFmtId="0" fontId="22" fillId="0" borderId="0"/>
    <xf numFmtId="0" fontId="9" fillId="0" borderId="0"/>
    <xf numFmtId="164"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0" fontId="17" fillId="0" borderId="0"/>
    <xf numFmtId="0" fontId="1" fillId="0" borderId="0"/>
    <xf numFmtId="169" fontId="9" fillId="0" borderId="0" applyFont="0" applyFill="0" applyBorder="0" applyAlignment="0" applyProtection="0"/>
    <xf numFmtId="0" fontId="9" fillId="0" borderId="0"/>
    <xf numFmtId="169" fontId="9" fillId="0" borderId="0" applyFont="0" applyFill="0" applyBorder="0" applyAlignment="0" applyProtection="0"/>
    <xf numFmtId="43" fontId="40" fillId="0" borderId="0" applyFont="0" applyFill="0" applyBorder="0" applyAlignment="0" applyProtection="0"/>
    <xf numFmtId="169" fontId="1" fillId="0" borderId="0" applyFont="0" applyFill="0" applyBorder="0" applyAlignment="0" applyProtection="0"/>
    <xf numFmtId="43" fontId="40" fillId="0" borderId="0" applyFont="0" applyFill="0" applyBorder="0" applyAlignment="0" applyProtection="0"/>
    <xf numFmtId="169" fontId="1" fillId="0" borderId="0" applyFont="0" applyFill="0" applyBorder="0" applyAlignment="0" applyProtection="0"/>
    <xf numFmtId="169" fontId="40" fillId="0" borderId="0" applyFont="0" applyFill="0" applyBorder="0" applyAlignment="0" applyProtection="0"/>
    <xf numFmtId="0" fontId="1" fillId="0" borderId="0"/>
    <xf numFmtId="172" fontId="1" fillId="0" borderId="0" applyFont="0" applyFill="0" applyBorder="0" applyAlignment="0" applyProtection="0"/>
    <xf numFmtId="0" fontId="1" fillId="0" borderId="0"/>
    <xf numFmtId="0" fontId="1" fillId="0" borderId="0"/>
    <xf numFmtId="0" fontId="55" fillId="32" borderId="172"/>
  </cellStyleXfs>
  <cellXfs count="1308">
    <xf numFmtId="0" fontId="0" fillId="0" borderId="0" xfId="0"/>
    <xf numFmtId="0" fontId="3" fillId="0" borderId="0" xfId="0" applyFont="1" applyAlignment="1">
      <alignment horizontal="right"/>
    </xf>
    <xf numFmtId="0" fontId="3" fillId="0" borderId="9" xfId="0" applyFont="1" applyBorder="1"/>
    <xf numFmtId="0" fontId="3" fillId="0" borderId="1" xfId="0" applyFont="1" applyBorder="1"/>
    <xf numFmtId="4" fontId="3" fillId="0" borderId="2" xfId="0" applyNumberFormat="1" applyFont="1" applyBorder="1"/>
    <xf numFmtId="0" fontId="3" fillId="0" borderId="0" xfId="0" applyFont="1"/>
    <xf numFmtId="0" fontId="4" fillId="0" borderId="0" xfId="0" applyFont="1"/>
    <xf numFmtId="4" fontId="3" fillId="0" borderId="3" xfId="0" applyNumberFormat="1" applyFont="1" applyBorder="1"/>
    <xf numFmtId="4" fontId="3" fillId="0" borderId="7" xfId="0" applyNumberFormat="1" applyFont="1" applyBorder="1"/>
    <xf numFmtId="0" fontId="5" fillId="0" borderId="0" xfId="0" applyFont="1"/>
    <xf numFmtId="0" fontId="3" fillId="0" borderId="4" xfId="0" applyFont="1" applyBorder="1"/>
    <xf numFmtId="4" fontId="3" fillId="2" borderId="3" xfId="0" applyNumberFormat="1" applyFont="1" applyFill="1" applyBorder="1"/>
    <xf numFmtId="4" fontId="6" fillId="0" borderId="7" xfId="0" applyNumberFormat="1" applyFont="1" applyBorder="1"/>
    <xf numFmtId="0" fontId="7" fillId="0" borderId="6" xfId="0" applyFont="1" applyBorder="1"/>
    <xf numFmtId="0" fontId="6" fillId="0" borderId="4" xfId="0" applyFont="1" applyBorder="1"/>
    <xf numFmtId="16" fontId="5" fillId="0" borderId="0" xfId="0" quotePrefix="1" applyNumberFormat="1" applyFont="1"/>
    <xf numFmtId="16" fontId="3" fillId="0" borderId="0" xfId="0" applyNumberFormat="1" applyFont="1"/>
    <xf numFmtId="16" fontId="7" fillId="0" borderId="6" xfId="0" applyNumberFormat="1" applyFont="1" applyBorder="1"/>
    <xf numFmtId="0" fontId="3" fillId="0" borderId="0" xfId="0" quotePrefix="1" applyFont="1"/>
    <xf numFmtId="4" fontId="3" fillId="0" borderId="9" xfId="0" applyNumberFormat="1" applyFont="1" applyBorder="1"/>
    <xf numFmtId="4" fontId="3" fillId="0" borderId="6" xfId="0" applyNumberFormat="1" applyFont="1" applyBorder="1"/>
    <xf numFmtId="4" fontId="3" fillId="2" borderId="2" xfId="0" applyNumberFormat="1" applyFont="1" applyFill="1" applyBorder="1"/>
    <xf numFmtId="0" fontId="3" fillId="2" borderId="1" xfId="0" applyFont="1" applyFill="1" applyBorder="1"/>
    <xf numFmtId="0" fontId="6" fillId="0" borderId="0" xfId="0" applyFont="1"/>
    <xf numFmtId="4" fontId="6" fillId="0" borderId="2" xfId="0" applyNumberFormat="1" applyFont="1" applyBorder="1"/>
    <xf numFmtId="0" fontId="3" fillId="0" borderId="6" xfId="0" applyFont="1" applyBorder="1"/>
    <xf numFmtId="0" fontId="6" fillId="0" borderId="6" xfId="0" applyFont="1" applyBorder="1"/>
    <xf numFmtId="4" fontId="3" fillId="0" borderId="17" xfId="0" applyNumberFormat="1" applyFont="1" applyBorder="1"/>
    <xf numFmtId="0" fontId="4" fillId="0" borderId="0" xfId="0" applyFont="1" applyAlignment="1">
      <alignment horizontal="center"/>
    </xf>
    <xf numFmtId="4" fontId="3" fillId="0" borderId="0" xfId="0" applyNumberFormat="1" applyFont="1"/>
    <xf numFmtId="4" fontId="3" fillId="0" borderId="4" xfId="0" applyNumberFormat="1" applyFont="1" applyBorder="1"/>
    <xf numFmtId="4" fontId="6" fillId="0" borderId="4" xfId="0" applyNumberFormat="1" applyFont="1" applyBorder="1"/>
    <xf numFmtId="0" fontId="3" fillId="0" borderId="2" xfId="0" applyFont="1" applyBorder="1"/>
    <xf numFmtId="0" fontId="6" fillId="0" borderId="0" xfId="0" applyFont="1" applyAlignment="1">
      <alignment horizontal="center" wrapText="1"/>
    </xf>
    <xf numFmtId="0" fontId="3" fillId="3" borderId="0" xfId="0" applyFont="1" applyFill="1"/>
    <xf numFmtId="0" fontId="3" fillId="3" borderId="1" xfId="0" applyFont="1" applyFill="1" applyBorder="1"/>
    <xf numFmtId="0" fontId="3" fillId="2" borderId="2" xfId="0" applyFont="1" applyFill="1" applyBorder="1"/>
    <xf numFmtId="4" fontId="3" fillId="0" borderId="23" xfId="0" applyNumberFormat="1" applyFont="1" applyBorder="1"/>
    <xf numFmtId="0" fontId="5" fillId="0" borderId="0" xfId="0" applyFont="1" applyAlignment="1">
      <alignment horizontal="center"/>
    </xf>
    <xf numFmtId="0" fontId="6" fillId="2" borderId="0" xfId="0" applyFont="1" applyFill="1"/>
    <xf numFmtId="4" fontId="3" fillId="2" borderId="0" xfId="0" applyNumberFormat="1" applyFont="1" applyFill="1"/>
    <xf numFmtId="4" fontId="5" fillId="0" borderId="0" xfId="0" applyNumberFormat="1" applyFont="1"/>
    <xf numFmtId="4" fontId="3" fillId="0" borderId="5" xfId="0" applyNumberFormat="1" applyFont="1" applyBorder="1"/>
    <xf numFmtId="4" fontId="3" fillId="0" borderId="18" xfId="0" applyNumberFormat="1" applyFont="1" applyBorder="1"/>
    <xf numFmtId="4" fontId="5" fillId="0" borderId="4" xfId="0" applyNumberFormat="1" applyFont="1" applyBorder="1"/>
    <xf numFmtId="4" fontId="7" fillId="0" borderId="4" xfId="0" applyNumberFormat="1" applyFont="1" applyBorder="1"/>
    <xf numFmtId="4" fontId="8" fillId="0" borderId="4" xfId="0" applyNumberFormat="1" applyFont="1" applyBorder="1"/>
    <xf numFmtId="4" fontId="8" fillId="0" borderId="5" xfId="0" applyNumberFormat="1" applyFont="1" applyBorder="1"/>
    <xf numFmtId="4" fontId="5" fillId="0" borderId="0" xfId="0" applyNumberFormat="1" applyFont="1" applyAlignment="1">
      <alignment horizontal="right"/>
    </xf>
    <xf numFmtId="4" fontId="6" fillId="0" borderId="0" xfId="0" applyNumberFormat="1" applyFont="1"/>
    <xf numFmtId="4" fontId="3" fillId="0" borderId="8" xfId="0" applyNumberFormat="1" applyFont="1" applyBorder="1"/>
    <xf numFmtId="4" fontId="3" fillId="3" borderId="0" xfId="0" applyNumberFormat="1" applyFont="1" applyFill="1"/>
    <xf numFmtId="4" fontId="6" fillId="0" borderId="19" xfId="0" applyNumberFormat="1" applyFont="1" applyBorder="1" applyAlignment="1">
      <alignment horizontal="center"/>
    </xf>
    <xf numFmtId="4" fontId="3" fillId="0" borderId="20" xfId="0" applyNumberFormat="1" applyFont="1" applyBorder="1"/>
    <xf numFmtId="4" fontId="3" fillId="0" borderId="21" xfId="0" applyNumberFormat="1" applyFont="1" applyBorder="1"/>
    <xf numFmtId="4" fontId="4" fillId="0" borderId="19" xfId="0" applyNumberFormat="1" applyFont="1" applyBorder="1" applyAlignment="1">
      <alignment horizontal="center"/>
    </xf>
    <xf numFmtId="4" fontId="3" fillId="0" borderId="22" xfId="0" applyNumberFormat="1" applyFont="1" applyBorder="1"/>
    <xf numFmtId="4" fontId="4" fillId="0" borderId="0" xfId="0" applyNumberFormat="1" applyFont="1" applyAlignment="1">
      <alignment horizontal="center"/>
    </xf>
    <xf numFmtId="16" fontId="5" fillId="0" borderId="0" xfId="0" applyNumberFormat="1" applyFont="1"/>
    <xf numFmtId="4" fontId="8" fillId="0" borderId="25" xfId="0" applyNumberFormat="1" applyFont="1" applyBorder="1"/>
    <xf numFmtId="16" fontId="7" fillId="0" borderId="0" xfId="0" applyNumberFormat="1" applyFont="1"/>
    <xf numFmtId="4" fontId="8" fillId="0" borderId="0" xfId="0" applyNumberFormat="1" applyFont="1"/>
    <xf numFmtId="0" fontId="3" fillId="2" borderId="9" xfId="0" applyFont="1" applyFill="1" applyBorder="1"/>
    <xf numFmtId="0" fontId="3" fillId="4" borderId="9" xfId="0" applyFont="1" applyFill="1" applyBorder="1"/>
    <xf numFmtId="0" fontId="7" fillId="0" borderId="9" xfId="0" applyFont="1" applyBorder="1"/>
    <xf numFmtId="0" fontId="3" fillId="5" borderId="0" xfId="0" applyFont="1" applyFill="1" applyAlignment="1">
      <alignment horizontal="right"/>
    </xf>
    <xf numFmtId="0" fontId="3" fillId="5" borderId="9" xfId="0" applyFont="1" applyFill="1" applyBorder="1"/>
    <xf numFmtId="0" fontId="3" fillId="5" borderId="1" xfId="0" applyFont="1" applyFill="1" applyBorder="1"/>
    <xf numFmtId="4" fontId="3" fillId="5" borderId="2" xfId="0" applyNumberFormat="1" applyFont="1" applyFill="1" applyBorder="1"/>
    <xf numFmtId="0" fontId="3" fillId="5" borderId="0" xfId="0" applyFont="1" applyFill="1"/>
    <xf numFmtId="4" fontId="3" fillId="5" borderId="0" xfId="0" applyNumberFormat="1" applyFont="1" applyFill="1"/>
    <xf numFmtId="16" fontId="7" fillId="0" borderId="9" xfId="0" applyNumberFormat="1" applyFont="1" applyBorder="1"/>
    <xf numFmtId="16" fontId="3" fillId="0" borderId="6" xfId="0" applyNumberFormat="1" applyFont="1" applyBorder="1"/>
    <xf numFmtId="16" fontId="3" fillId="0" borderId="0" xfId="0" quotePrefix="1" applyNumberFormat="1" applyFont="1"/>
    <xf numFmtId="0" fontId="8" fillId="0" borderId="6" xfId="0" applyFont="1" applyBorder="1"/>
    <xf numFmtId="4" fontId="5" fillId="0" borderId="8" xfId="0" applyNumberFormat="1" applyFont="1" applyBorder="1"/>
    <xf numFmtId="16" fontId="8" fillId="0" borderId="0" xfId="0" applyNumberFormat="1" applyFont="1"/>
    <xf numFmtId="4" fontId="6" fillId="0" borderId="17" xfId="0" applyNumberFormat="1" applyFont="1" applyBorder="1"/>
    <xf numFmtId="4" fontId="3" fillId="0" borderId="26" xfId="0" applyNumberFormat="1" applyFont="1" applyBorder="1"/>
    <xf numFmtId="0" fontId="3" fillId="2" borderId="0" xfId="0" applyFont="1" applyFill="1"/>
    <xf numFmtId="0" fontId="3" fillId="0" borderId="0" xfId="0" applyFont="1" applyAlignment="1">
      <alignment horizontal="center"/>
    </xf>
    <xf numFmtId="0" fontId="3" fillId="0" borderId="24" xfId="0" applyFont="1" applyBorder="1"/>
    <xf numFmtId="0" fontId="6" fillId="0" borderId="4" xfId="0" applyFont="1" applyBorder="1" applyAlignment="1">
      <alignment horizontal="right"/>
    </xf>
    <xf numFmtId="0" fontId="6" fillId="0" borderId="4" xfId="0" applyFont="1" applyBorder="1" applyAlignment="1">
      <alignment horizontal="left"/>
    </xf>
    <xf numFmtId="0" fontId="10" fillId="0" borderId="9" xfId="0" applyFont="1" applyBorder="1"/>
    <xf numFmtId="0" fontId="3" fillId="6" borderId="0" xfId="0" applyFont="1" applyFill="1" applyAlignment="1">
      <alignment horizontal="right"/>
    </xf>
    <xf numFmtId="0" fontId="3" fillId="6" borderId="9" xfId="0" applyFont="1" applyFill="1" applyBorder="1"/>
    <xf numFmtId="0" fontId="3" fillId="6" borderId="1" xfId="0" applyFont="1" applyFill="1" applyBorder="1"/>
    <xf numFmtId="4" fontId="3" fillId="6" borderId="2" xfId="0" applyNumberFormat="1" applyFont="1" applyFill="1" applyBorder="1"/>
    <xf numFmtId="0" fontId="4" fillId="6" borderId="0" xfId="0" applyFont="1" applyFill="1"/>
    <xf numFmtId="4" fontId="3" fillId="6" borderId="0" xfId="0" applyNumberFormat="1" applyFont="1" applyFill="1"/>
    <xf numFmtId="0" fontId="3" fillId="6" borderId="0" xfId="0" applyFont="1" applyFill="1"/>
    <xf numFmtId="4" fontId="3" fillId="6" borderId="4" xfId="0" applyNumberFormat="1" applyFont="1" applyFill="1" applyBorder="1"/>
    <xf numFmtId="4" fontId="6" fillId="6" borderId="7" xfId="0" applyNumberFormat="1" applyFont="1" applyFill="1" applyBorder="1"/>
    <xf numFmtId="0" fontId="5" fillId="6" borderId="0" xfId="0" applyFont="1" applyFill="1"/>
    <xf numFmtId="4" fontId="3" fillId="6" borderId="5" xfId="0" applyNumberFormat="1" applyFont="1" applyFill="1" applyBorder="1"/>
    <xf numFmtId="0" fontId="3" fillId="6" borderId="2" xfId="0" applyFont="1" applyFill="1" applyBorder="1"/>
    <xf numFmtId="4" fontId="3" fillId="6" borderId="3" xfId="0" applyNumberFormat="1" applyFont="1" applyFill="1" applyBorder="1"/>
    <xf numFmtId="4" fontId="6" fillId="6" borderId="2" xfId="0" applyNumberFormat="1" applyFont="1" applyFill="1" applyBorder="1"/>
    <xf numFmtId="0" fontId="3" fillId="6" borderId="3" xfId="0" applyFont="1" applyFill="1" applyBorder="1"/>
    <xf numFmtId="4" fontId="3" fillId="6" borderId="7" xfId="0" applyNumberFormat="1" applyFont="1" applyFill="1" applyBorder="1"/>
    <xf numFmtId="0" fontId="12" fillId="6" borderId="0" xfId="0" applyFont="1" applyFill="1"/>
    <xf numFmtId="0" fontId="6" fillId="6" borderId="0" xfId="0" applyFont="1" applyFill="1"/>
    <xf numFmtId="0" fontId="3" fillId="6" borderId="4" xfId="0" applyFont="1" applyFill="1" applyBorder="1"/>
    <xf numFmtId="3" fontId="3" fillId="0" borderId="0" xfId="0" applyNumberFormat="1" applyFont="1"/>
    <xf numFmtId="4" fontId="4" fillId="0" borderId="0" xfId="0" applyNumberFormat="1" applyFont="1"/>
    <xf numFmtId="165" fontId="3" fillId="0" borderId="0" xfId="0" applyNumberFormat="1" applyFont="1"/>
    <xf numFmtId="4" fontId="3" fillId="2" borderId="9" xfId="0" applyNumberFormat="1" applyFont="1" applyFill="1" applyBorder="1"/>
    <xf numFmtId="0" fontId="6" fillId="0" borderId="0" xfId="0" applyFont="1" applyAlignment="1">
      <alignment horizontal="right"/>
    </xf>
    <xf numFmtId="0" fontId="6" fillId="0" borderId="0" xfId="0" applyFont="1" applyAlignment="1">
      <alignment horizontal="left"/>
    </xf>
    <xf numFmtId="0" fontId="1" fillId="0" borderId="0" xfId="1"/>
    <xf numFmtId="0" fontId="24" fillId="0" borderId="30" xfId="10" applyFont="1" applyBorder="1"/>
    <xf numFmtId="0" fontId="24" fillId="0" borderId="43" xfId="10" applyFont="1" applyBorder="1" applyAlignment="1">
      <alignment horizontal="center"/>
    </xf>
    <xf numFmtId="0" fontId="24" fillId="0" borderId="28" xfId="10" applyFont="1" applyBorder="1" applyAlignment="1">
      <alignment horizontal="center"/>
    </xf>
    <xf numFmtId="3" fontId="24" fillId="0" borderId="11" xfId="10" applyNumberFormat="1" applyFont="1" applyBorder="1" applyAlignment="1">
      <alignment horizontal="center"/>
    </xf>
    <xf numFmtId="0" fontId="24" fillId="0" borderId="27" xfId="10" applyFont="1" applyBorder="1" applyAlignment="1">
      <alignment horizontal="center"/>
    </xf>
    <xf numFmtId="4" fontId="24" fillId="0" borderId="44" xfId="10" applyNumberFormat="1" applyFont="1" applyBorder="1" applyAlignment="1">
      <alignment horizontal="center"/>
    </xf>
    <xf numFmtId="164" fontId="24" fillId="0" borderId="11" xfId="23" applyFont="1" applyFill="1" applyBorder="1" applyAlignment="1">
      <alignment horizontal="center"/>
    </xf>
    <xf numFmtId="0" fontId="23" fillId="0" borderId="0" xfId="10" applyFont="1" applyAlignment="1">
      <alignment horizontal="center"/>
    </xf>
    <xf numFmtId="0" fontId="24" fillId="0" borderId="9" xfId="10" applyFont="1" applyBorder="1" applyAlignment="1">
      <alignment horizontal="center"/>
    </xf>
    <xf numFmtId="0" fontId="24" fillId="0" borderId="30" xfId="10" applyFont="1" applyBorder="1" applyAlignment="1">
      <alignment horizontal="center"/>
    </xf>
    <xf numFmtId="3" fontId="24" fillId="0" borderId="2" xfId="10" applyNumberFormat="1" applyFont="1" applyBorder="1" applyAlignment="1">
      <alignment horizontal="center"/>
    </xf>
    <xf numFmtId="0" fontId="24" fillId="0" borderId="29" xfId="10" applyFont="1" applyBorder="1" applyAlignment="1">
      <alignment horizontal="center"/>
    </xf>
    <xf numFmtId="4" fontId="24" fillId="0" borderId="1" xfId="10" applyNumberFormat="1" applyFont="1" applyBorder="1" applyAlignment="1">
      <alignment horizontal="center"/>
    </xf>
    <xf numFmtId="164" fontId="24" fillId="0" borderId="2" xfId="23" applyFont="1" applyFill="1" applyBorder="1" applyAlignment="1">
      <alignment horizontal="center"/>
    </xf>
    <xf numFmtId="164" fontId="23" fillId="0" borderId="0" xfId="23" applyFont="1" applyFill="1" applyAlignment="1">
      <alignment horizontal="center"/>
    </xf>
    <xf numFmtId="0" fontId="23" fillId="0" borderId="9" xfId="10" applyFont="1" applyBorder="1" applyAlignment="1">
      <alignment horizontal="center"/>
    </xf>
    <xf numFmtId="3" fontId="23" fillId="0" borderId="2" xfId="10" applyNumberFormat="1" applyFont="1" applyBorder="1" applyAlignment="1">
      <alignment horizontal="center"/>
    </xf>
    <xf numFmtId="0" fontId="23" fillId="0" borderId="29" xfId="10" applyFont="1" applyBorder="1" applyAlignment="1">
      <alignment horizontal="center"/>
    </xf>
    <xf numFmtId="4" fontId="23" fillId="0" borderId="1" xfId="10" applyNumberFormat="1" applyFont="1" applyBorder="1" applyAlignment="1">
      <alignment horizontal="center"/>
    </xf>
    <xf numFmtId="164" fontId="23" fillId="0" borderId="2" xfId="23" applyFont="1" applyFill="1" applyBorder="1"/>
    <xf numFmtId="0" fontId="23" fillId="0" borderId="0" xfId="10" applyFont="1"/>
    <xf numFmtId="164" fontId="23" fillId="0" borderId="0" xfId="23" applyFont="1" applyFill="1"/>
    <xf numFmtId="0" fontId="26" fillId="0" borderId="30" xfId="10" applyFont="1" applyBorder="1"/>
    <xf numFmtId="0" fontId="23" fillId="0" borderId="30" xfId="10" applyFont="1" applyBorder="1"/>
    <xf numFmtId="3" fontId="23" fillId="0" borderId="0" xfId="10" applyNumberFormat="1" applyFont="1"/>
    <xf numFmtId="4" fontId="23" fillId="0" borderId="0" xfId="10" applyNumberFormat="1" applyFont="1"/>
    <xf numFmtId="4" fontId="23" fillId="0" borderId="2" xfId="10" applyNumberFormat="1" applyFont="1" applyBorder="1"/>
    <xf numFmtId="0" fontId="23" fillId="0" borderId="2" xfId="10" applyFont="1" applyBorder="1" applyAlignment="1">
      <alignment horizontal="center"/>
    </xf>
    <xf numFmtId="0" fontId="28" fillId="0" borderId="30" xfId="10" applyFont="1" applyBorder="1"/>
    <xf numFmtId="0" fontId="23" fillId="0" borderId="29" xfId="3" applyFont="1" applyBorder="1" applyAlignment="1">
      <alignment horizontal="center"/>
    </xf>
    <xf numFmtId="0" fontId="25" fillId="0" borderId="30" xfId="10" applyFont="1" applyBorder="1"/>
    <xf numFmtId="3" fontId="23" fillId="0" borderId="2" xfId="3" applyNumberFormat="1" applyFont="1" applyBorder="1" applyAlignment="1">
      <alignment horizontal="center"/>
    </xf>
    <xf numFmtId="4" fontId="23" fillId="0" borderId="30" xfId="10" applyNumberFormat="1" applyFont="1" applyBorder="1"/>
    <xf numFmtId="0" fontId="24" fillId="0" borderId="4" xfId="10" applyFont="1" applyBorder="1"/>
    <xf numFmtId="3" fontId="23" fillId="0" borderId="1" xfId="10" applyNumberFormat="1" applyFont="1" applyBorder="1" applyAlignment="1">
      <alignment horizontal="center"/>
    </xf>
    <xf numFmtId="4" fontId="23" fillId="0" borderId="23" xfId="10" applyNumberFormat="1" applyFont="1" applyBorder="1"/>
    <xf numFmtId="0" fontId="24" fillId="0" borderId="30" xfId="10" applyFont="1" applyBorder="1" applyAlignment="1">
      <alignment horizontal="right"/>
    </xf>
    <xf numFmtId="4" fontId="24" fillId="0" borderId="32" xfId="10" applyNumberFormat="1" applyFont="1" applyBorder="1"/>
    <xf numFmtId="0" fontId="23" fillId="0" borderId="31" xfId="10" applyFont="1" applyBorder="1" applyAlignment="1">
      <alignment horizontal="center"/>
    </xf>
    <xf numFmtId="0" fontId="23" fillId="0" borderId="31" xfId="10" applyFont="1" applyBorder="1"/>
    <xf numFmtId="3" fontId="23" fillId="0" borderId="31" xfId="10" applyNumberFormat="1" applyFont="1" applyBorder="1" applyAlignment="1">
      <alignment horizontal="center"/>
    </xf>
    <xf numFmtId="4" fontId="23" fillId="0" borderId="31" xfId="10" applyNumberFormat="1" applyFont="1" applyBorder="1" applyAlignment="1">
      <alignment horizontal="center"/>
    </xf>
    <xf numFmtId="4" fontId="23" fillId="0" borderId="31" xfId="10" applyNumberFormat="1" applyFont="1" applyBorder="1"/>
    <xf numFmtId="0" fontId="24" fillId="0" borderId="0" xfId="10" applyFont="1"/>
    <xf numFmtId="4" fontId="23" fillId="0" borderId="2" xfId="10" applyNumberFormat="1" applyFont="1" applyBorder="1" applyAlignment="1">
      <alignment horizontal="center"/>
    </xf>
    <xf numFmtId="3" fontId="23" fillId="0" borderId="1" xfId="26" applyNumberFormat="1" applyFont="1" applyBorder="1" applyAlignment="1">
      <alignment horizontal="center"/>
    </xf>
    <xf numFmtId="0" fontId="23" fillId="0" borderId="29" xfId="26" applyFont="1" applyBorder="1" applyAlignment="1">
      <alignment horizontal="center"/>
    </xf>
    <xf numFmtId="4" fontId="23" fillId="0" borderId="30" xfId="26" applyNumberFormat="1" applyFont="1" applyBorder="1" applyAlignment="1">
      <alignment horizontal="center"/>
    </xf>
    <xf numFmtId="4" fontId="23" fillId="0" borderId="2" xfId="26" applyNumberFormat="1" applyFont="1" applyBorder="1"/>
    <xf numFmtId="4" fontId="23" fillId="0" borderId="30" xfId="10" applyNumberFormat="1" applyFont="1" applyBorder="1" applyAlignment="1">
      <alignment horizontal="center"/>
    </xf>
    <xf numFmtId="0" fontId="23" fillId="0" borderId="30" xfId="10" applyFont="1" applyBorder="1" applyAlignment="1">
      <alignment horizontal="right"/>
    </xf>
    <xf numFmtId="164" fontId="23" fillId="0" borderId="23" xfId="23" applyFont="1" applyFill="1" applyBorder="1"/>
    <xf numFmtId="164" fontId="24" fillId="0" borderId="32" xfId="23" applyFont="1" applyFill="1" applyBorder="1"/>
    <xf numFmtId="164" fontId="24" fillId="0" borderId="2" xfId="23" applyFont="1" applyFill="1" applyBorder="1"/>
    <xf numFmtId="164" fontId="23" fillId="0" borderId="31" xfId="23" applyFont="1" applyFill="1" applyBorder="1"/>
    <xf numFmtId="164" fontId="23" fillId="0" borderId="0" xfId="23" applyFont="1" applyFill="1" applyAlignment="1"/>
    <xf numFmtId="0" fontId="28" fillId="0" borderId="30" xfId="10" applyFont="1" applyBorder="1" applyAlignment="1">
      <alignment vertical="top" wrapText="1"/>
    </xf>
    <xf numFmtId="0" fontId="23" fillId="0" borderId="9" xfId="0" applyFont="1" applyBorder="1" applyAlignment="1">
      <alignment horizontal="center"/>
    </xf>
    <xf numFmtId="0" fontId="24" fillId="0" borderId="30" xfId="1" applyFont="1" applyBorder="1"/>
    <xf numFmtId="0" fontId="23" fillId="0" borderId="2" xfId="1" applyFont="1" applyBorder="1" applyAlignment="1">
      <alignment horizontal="center"/>
    </xf>
    <xf numFmtId="4" fontId="23" fillId="0" borderId="29" xfId="1" applyNumberFormat="1" applyFont="1" applyBorder="1"/>
    <xf numFmtId="0" fontId="23" fillId="0" borderId="0" xfId="26" applyFont="1"/>
    <xf numFmtId="0" fontId="23" fillId="0" borderId="30" xfId="1" applyFont="1" applyBorder="1"/>
    <xf numFmtId="0" fontId="28" fillId="0" borderId="30" xfId="1" applyFont="1" applyBorder="1"/>
    <xf numFmtId="0" fontId="23" fillId="0" borderId="1" xfId="1" applyFont="1" applyBorder="1" applyAlignment="1">
      <alignment horizontal="center"/>
    </xf>
    <xf numFmtId="4" fontId="23" fillId="0" borderId="1" xfId="1" applyNumberFormat="1" applyFont="1" applyBorder="1" applyAlignment="1">
      <alignment horizontal="center"/>
    </xf>
    <xf numFmtId="4" fontId="23" fillId="0" borderId="29" xfId="1" applyNumberFormat="1" applyFont="1" applyBorder="1" applyAlignment="1">
      <alignment horizontal="center"/>
    </xf>
    <xf numFmtId="4" fontId="23" fillId="0" borderId="29" xfId="0" applyNumberFormat="1" applyFont="1" applyBorder="1"/>
    <xf numFmtId="0" fontId="24" fillId="0" borderId="30" xfId="1" applyFont="1" applyBorder="1" applyAlignment="1">
      <alignment horizontal="right"/>
    </xf>
    <xf numFmtId="0" fontId="24" fillId="0" borderId="30" xfId="3" applyFont="1" applyBorder="1"/>
    <xf numFmtId="0" fontId="28" fillId="0" borderId="30" xfId="0" applyFont="1" applyBorder="1" applyAlignment="1">
      <alignment vertical="top" wrapText="1"/>
    </xf>
    <xf numFmtId="0" fontId="29" fillId="0" borderId="30" xfId="10" applyFont="1" applyBorder="1"/>
    <xf numFmtId="4" fontId="24" fillId="0" borderId="23" xfId="10" applyNumberFormat="1" applyFont="1" applyBorder="1"/>
    <xf numFmtId="0" fontId="29" fillId="0" borderId="30" xfId="10" applyFont="1" applyBorder="1" applyAlignment="1">
      <alignment wrapText="1"/>
    </xf>
    <xf numFmtId="0" fontId="23" fillId="0" borderId="1" xfId="15" applyFont="1" applyBorder="1" applyAlignment="1">
      <alignment horizontal="center"/>
    </xf>
    <xf numFmtId="0" fontId="23" fillId="0" borderId="30" xfId="10" applyFont="1" applyBorder="1" applyAlignment="1">
      <alignment wrapText="1"/>
    </xf>
    <xf numFmtId="0" fontId="28" fillId="0" borderId="30" xfId="0" applyFont="1" applyBorder="1" applyAlignment="1">
      <alignment vertical="center" wrapText="1"/>
    </xf>
    <xf numFmtId="0" fontId="23" fillId="0" borderId="30" xfId="0" applyFont="1" applyBorder="1" applyAlignment="1">
      <alignment horizontal="left" vertical="center" wrapText="1"/>
    </xf>
    <xf numFmtId="4" fontId="23" fillId="0" borderId="2" xfId="10" applyNumberFormat="1" applyFont="1" applyBorder="1" applyAlignment="1">
      <alignment horizontal="right"/>
    </xf>
    <xf numFmtId="0" fontId="26" fillId="0" borderId="30" xfId="10" applyFont="1" applyBorder="1" applyAlignment="1">
      <alignment vertical="top" wrapText="1"/>
    </xf>
    <xf numFmtId="0" fontId="23" fillId="0" borderId="30" xfId="0" applyFont="1" applyBorder="1" applyAlignment="1">
      <alignment vertical="center" wrapText="1"/>
    </xf>
    <xf numFmtId="4" fontId="24" fillId="0" borderId="2" xfId="10" applyNumberFormat="1" applyFont="1" applyBorder="1"/>
    <xf numFmtId="0" fontId="23" fillId="0" borderId="30" xfId="10" applyFont="1" applyBorder="1" applyAlignment="1">
      <alignment horizontal="center"/>
    </xf>
    <xf numFmtId="164" fontId="23" fillId="0" borderId="2" xfId="23" applyFont="1" applyFill="1" applyBorder="1" applyAlignment="1">
      <alignment horizontal="center"/>
    </xf>
    <xf numFmtId="0" fontId="23" fillId="0" borderId="41" xfId="10" applyFont="1" applyBorder="1" applyAlignment="1">
      <alignment horizontal="center"/>
    </xf>
    <xf numFmtId="0" fontId="23" fillId="0" borderId="45" xfId="10" applyFont="1" applyBorder="1"/>
    <xf numFmtId="3" fontId="23" fillId="0" borderId="46" xfId="10" applyNumberFormat="1" applyFont="1" applyBorder="1" applyAlignment="1">
      <alignment horizontal="center"/>
    </xf>
    <xf numFmtId="0" fontId="23" fillId="0" borderId="47" xfId="10" applyFont="1" applyBorder="1" applyAlignment="1">
      <alignment horizontal="center"/>
    </xf>
    <xf numFmtId="164" fontId="23" fillId="0" borderId="42" xfId="23" applyFont="1" applyFill="1" applyBorder="1"/>
    <xf numFmtId="164" fontId="23" fillId="0" borderId="0" xfId="10" applyNumberFormat="1" applyFont="1"/>
    <xf numFmtId="0" fontId="23" fillId="0" borderId="9" xfId="10" applyFont="1" applyBorder="1" applyAlignment="1">
      <alignment horizontal="center" vertical="center"/>
    </xf>
    <xf numFmtId="3" fontId="24" fillId="0" borderId="44" xfId="10" applyNumberFormat="1" applyFont="1" applyBorder="1" applyAlignment="1">
      <alignment horizontal="center"/>
    </xf>
    <xf numFmtId="4" fontId="24" fillId="0" borderId="28" xfId="10" applyNumberFormat="1" applyFont="1" applyBorder="1" applyAlignment="1">
      <alignment horizontal="center"/>
    </xf>
    <xf numFmtId="4" fontId="24" fillId="0" borderId="11" xfId="10" applyNumberFormat="1" applyFont="1" applyBorder="1" applyAlignment="1">
      <alignment horizontal="center"/>
    </xf>
    <xf numFmtId="0" fontId="25" fillId="0" borderId="30" xfId="10" applyFont="1" applyBorder="1" applyAlignment="1">
      <alignment horizontal="left"/>
    </xf>
    <xf numFmtId="3" fontId="23" fillId="0" borderId="2" xfId="26" applyNumberFormat="1" applyFont="1" applyBorder="1" applyAlignment="1">
      <alignment horizontal="center"/>
    </xf>
    <xf numFmtId="3" fontId="23" fillId="0" borderId="1" xfId="1" applyNumberFormat="1" applyFont="1" applyBorder="1" applyAlignment="1">
      <alignment horizontal="center"/>
    </xf>
    <xf numFmtId="0" fontId="29" fillId="0" borderId="30" xfId="0" applyFont="1" applyBorder="1"/>
    <xf numFmtId="0" fontId="23" fillId="0" borderId="1" xfId="0" applyFont="1" applyBorder="1" applyAlignment="1">
      <alignment horizontal="center"/>
    </xf>
    <xf numFmtId="4" fontId="23" fillId="0" borderId="1" xfId="0" applyNumberFormat="1" applyFont="1" applyBorder="1" applyAlignment="1">
      <alignment horizontal="center"/>
    </xf>
    <xf numFmtId="0" fontId="24" fillId="0" borderId="36" xfId="15" applyFont="1" applyBorder="1" applyAlignment="1">
      <alignment horizontal="center"/>
    </xf>
    <xf numFmtId="3" fontId="24" fillId="0" borderId="36" xfId="15" applyNumberFormat="1" applyFont="1" applyBorder="1" applyAlignment="1">
      <alignment horizontal="center"/>
    </xf>
    <xf numFmtId="0" fontId="24" fillId="0" borderId="37" xfId="15" applyFont="1" applyBorder="1" applyAlignment="1">
      <alignment horizontal="center"/>
    </xf>
    <xf numFmtId="4" fontId="24" fillId="0" borderId="38" xfId="15" applyNumberFormat="1" applyFont="1" applyBorder="1" applyAlignment="1">
      <alignment horizontal="center"/>
    </xf>
    <xf numFmtId="164" fontId="24" fillId="0" borderId="36" xfId="23" applyFont="1" applyBorder="1" applyAlignment="1">
      <alignment horizontal="center"/>
    </xf>
    <xf numFmtId="0" fontId="23" fillId="0" borderId="0" xfId="15" applyFont="1" applyAlignment="1">
      <alignment horizontal="center"/>
    </xf>
    <xf numFmtId="0" fontId="24" fillId="0" borderId="2" xfId="15" applyFont="1" applyBorder="1" applyAlignment="1">
      <alignment horizontal="center"/>
    </xf>
    <xf numFmtId="3" fontId="24" fillId="0" borderId="2" xfId="15" applyNumberFormat="1" applyFont="1" applyBorder="1" applyAlignment="1">
      <alignment horizontal="center"/>
    </xf>
    <xf numFmtId="0" fontId="24" fillId="0" borderId="34" xfId="15" applyFont="1" applyBorder="1" applyAlignment="1">
      <alignment horizontal="center"/>
    </xf>
    <xf numFmtId="4" fontId="24" fillId="0" borderId="30" xfId="15" applyNumberFormat="1" applyFont="1" applyBorder="1" applyAlignment="1">
      <alignment horizontal="center"/>
    </xf>
    <xf numFmtId="164" fontId="24" fillId="0" borderId="2" xfId="23" applyFont="1" applyBorder="1" applyAlignment="1">
      <alignment horizontal="center"/>
    </xf>
    <xf numFmtId="0" fontId="23" fillId="0" borderId="2" xfId="15" applyFont="1" applyBorder="1" applyAlignment="1">
      <alignment horizontal="center"/>
    </xf>
    <xf numFmtId="0" fontId="24" fillId="0" borderId="2" xfId="15" applyFont="1" applyBorder="1"/>
    <xf numFmtId="3" fontId="23" fillId="0" borderId="2" xfId="15" applyNumberFormat="1" applyFont="1" applyBorder="1"/>
    <xf numFmtId="0" fontId="23" fillId="0" borderId="34" xfId="15" applyFont="1" applyBorder="1" applyAlignment="1">
      <alignment horizontal="center"/>
    </xf>
    <xf numFmtId="4" fontId="23" fillId="0" borderId="30" xfId="15" applyNumberFormat="1" applyFont="1" applyBorder="1"/>
    <xf numFmtId="164" fontId="23" fillId="0" borderId="2" xfId="23" applyFont="1" applyBorder="1"/>
    <xf numFmtId="0" fontId="23" fillId="0" borderId="0" xfId="15" applyFont="1"/>
    <xf numFmtId="0" fontId="24" fillId="0" borderId="2" xfId="15" applyFont="1" applyBorder="1" applyAlignment="1">
      <alignment horizontal="left"/>
    </xf>
    <xf numFmtId="0" fontId="23" fillId="0" borderId="2" xfId="15" applyFont="1" applyBorder="1"/>
    <xf numFmtId="0" fontId="23" fillId="0" borderId="2" xfId="1" applyFont="1" applyBorder="1"/>
    <xf numFmtId="3" fontId="23" fillId="0" borderId="2" xfId="1" applyNumberFormat="1" applyFont="1" applyBorder="1"/>
    <xf numFmtId="0" fontId="23" fillId="0" borderId="34" xfId="1" applyFont="1" applyBorder="1" applyAlignment="1">
      <alignment horizontal="center"/>
    </xf>
    <xf numFmtId="4" fontId="23" fillId="0" borderId="30" xfId="1" applyNumberFormat="1" applyFont="1" applyBorder="1"/>
    <xf numFmtId="164" fontId="23" fillId="0" borderId="23" xfId="23" applyFont="1" applyBorder="1"/>
    <xf numFmtId="0" fontId="24" fillId="0" borderId="2" xfId="1" applyFont="1" applyBorder="1" applyAlignment="1">
      <alignment horizontal="center"/>
    </xf>
    <xf numFmtId="164" fontId="23" fillId="0" borderId="32" xfId="23" applyFont="1" applyBorder="1"/>
    <xf numFmtId="0" fontId="23" fillId="0" borderId="48" xfId="31" applyFont="1" applyBorder="1" applyAlignment="1">
      <alignment horizontal="center"/>
    </xf>
    <xf numFmtId="0" fontId="23" fillId="0" borderId="48" xfId="31" applyFont="1" applyBorder="1"/>
    <xf numFmtId="3" fontId="23" fillId="0" borderId="48" xfId="31" applyNumberFormat="1" applyFont="1" applyBorder="1" applyAlignment="1">
      <alignment horizontal="center"/>
    </xf>
    <xf numFmtId="4" fontId="23" fillId="0" borderId="48" xfId="31" applyNumberFormat="1" applyFont="1" applyBorder="1"/>
    <xf numFmtId="164" fontId="23" fillId="0" borderId="48" xfId="23" applyFont="1" applyBorder="1"/>
    <xf numFmtId="4" fontId="23" fillId="0" borderId="2" xfId="15" applyNumberFormat="1" applyFont="1" applyBorder="1"/>
    <xf numFmtId="0" fontId="23" fillId="0" borderId="30" xfId="15" applyFont="1" applyBorder="1"/>
    <xf numFmtId="0" fontId="28" fillId="0" borderId="2" xfId="15" applyFont="1" applyBorder="1"/>
    <xf numFmtId="0" fontId="23" fillId="0" borderId="34" xfId="15" applyFont="1" applyBorder="1"/>
    <xf numFmtId="4" fontId="23" fillId="0" borderId="0" xfId="15" applyNumberFormat="1" applyFont="1"/>
    <xf numFmtId="0" fontId="23" fillId="0" borderId="39" xfId="15" applyFont="1" applyBorder="1" applyAlignment="1">
      <alignment horizontal="center"/>
    </xf>
    <xf numFmtId="0" fontId="24" fillId="0" borderId="39" xfId="15" applyFont="1" applyBorder="1"/>
    <xf numFmtId="3" fontId="23" fillId="0" borderId="39" xfId="15" applyNumberFormat="1" applyFont="1" applyBorder="1"/>
    <xf numFmtId="0" fontId="23" fillId="0" borderId="35" xfId="15" applyFont="1" applyBorder="1" applyAlignment="1">
      <alignment horizontal="center"/>
    </xf>
    <xf numFmtId="0" fontId="23" fillId="0" borderId="40" xfId="15" applyFont="1" applyBorder="1"/>
    <xf numFmtId="164" fontId="23" fillId="0" borderId="39" xfId="23" applyFont="1" applyBorder="1"/>
    <xf numFmtId="0" fontId="23" fillId="0" borderId="2" xfId="15" applyFont="1" applyBorder="1" applyAlignment="1">
      <alignment horizontal="left"/>
    </xf>
    <xf numFmtId="0" fontId="26" fillId="0" borderId="2" xfId="15" applyFont="1" applyBorder="1"/>
    <xf numFmtId="0" fontId="23" fillId="0" borderId="2" xfId="15" applyFont="1" applyBorder="1" applyAlignment="1">
      <alignment horizontal="right"/>
    </xf>
    <xf numFmtId="4" fontId="23" fillId="0" borderId="14" xfId="26" applyNumberFormat="1" applyFont="1" applyBorder="1"/>
    <xf numFmtId="3" fontId="24" fillId="0" borderId="1" xfId="10" applyNumberFormat="1" applyFont="1" applyBorder="1" applyAlignment="1">
      <alignment horizontal="center"/>
    </xf>
    <xf numFmtId="0" fontId="23" fillId="0" borderId="0" xfId="29" applyFont="1" applyAlignment="1">
      <alignment horizontal="center"/>
    </xf>
    <xf numFmtId="4" fontId="24" fillId="0" borderId="30" xfId="10" applyNumberFormat="1" applyFont="1" applyBorder="1" applyAlignment="1">
      <alignment horizontal="center"/>
    </xf>
    <xf numFmtId="3" fontId="23" fillId="0" borderId="2" xfId="29" applyNumberFormat="1" applyFont="1" applyBorder="1" applyAlignment="1">
      <alignment horizontal="center"/>
    </xf>
    <xf numFmtId="0" fontId="23" fillId="0" borderId="29" xfId="29" applyFont="1" applyBorder="1" applyAlignment="1">
      <alignment horizontal="center"/>
    </xf>
    <xf numFmtId="4" fontId="23" fillId="0" borderId="30" xfId="29" applyNumberFormat="1" applyFont="1" applyBorder="1" applyAlignment="1">
      <alignment horizontal="center"/>
    </xf>
    <xf numFmtId="4" fontId="23" fillId="0" borderId="2" xfId="29" applyNumberFormat="1" applyFont="1" applyBorder="1"/>
    <xf numFmtId="0" fontId="23" fillId="0" borderId="0" xfId="29" applyFont="1"/>
    <xf numFmtId="3" fontId="23" fillId="0" borderId="2" xfId="46" applyNumberFormat="1" applyFont="1" applyBorder="1" applyAlignment="1">
      <alignment horizontal="center"/>
    </xf>
    <xf numFmtId="0" fontId="23" fillId="0" borderId="29" xfId="46" applyFont="1" applyBorder="1" applyAlignment="1">
      <alignment horizontal="center"/>
    </xf>
    <xf numFmtId="168" fontId="23" fillId="0" borderId="2" xfId="23" applyNumberFormat="1" applyFont="1" applyFill="1" applyBorder="1" applyAlignment="1">
      <alignment horizontal="center"/>
    </xf>
    <xf numFmtId="4" fontId="23" fillId="0" borderId="2" xfId="46" applyNumberFormat="1" applyFont="1" applyBorder="1" applyAlignment="1">
      <alignment horizontal="center"/>
    </xf>
    <xf numFmtId="0" fontId="30" fillId="0" borderId="55" xfId="0" applyFont="1" applyBorder="1" applyAlignment="1">
      <alignment horizontal="center"/>
    </xf>
    <xf numFmtId="0" fontId="30" fillId="0" borderId="54" xfId="0" applyFont="1" applyBorder="1" applyAlignment="1">
      <alignment horizontal="center"/>
    </xf>
    <xf numFmtId="0" fontId="30" fillId="0" borderId="53" xfId="0" applyFont="1" applyBorder="1" applyAlignment="1">
      <alignment horizontal="center"/>
    </xf>
    <xf numFmtId="164" fontId="30" fillId="0" borderId="54" xfId="0" applyNumberFormat="1" applyFont="1" applyBorder="1" applyAlignment="1">
      <alignment horizontal="center"/>
    </xf>
    <xf numFmtId="4" fontId="30" fillId="0" borderId="54" xfId="0" applyNumberFormat="1" applyFont="1" applyBorder="1" applyAlignment="1">
      <alignment horizontal="center"/>
    </xf>
    <xf numFmtId="43" fontId="30" fillId="0" borderId="54" xfId="0" applyNumberFormat="1" applyFont="1" applyBorder="1" applyAlignment="1">
      <alignment horizontal="center"/>
    </xf>
    <xf numFmtId="0" fontId="24" fillId="0" borderId="10" xfId="10" applyFont="1" applyBorder="1" applyAlignment="1">
      <alignment horizontal="center"/>
    </xf>
    <xf numFmtId="0" fontId="24" fillId="0" borderId="33" xfId="10" applyFont="1" applyBorder="1" applyAlignment="1">
      <alignment horizontal="center"/>
    </xf>
    <xf numFmtId="4" fontId="24" fillId="0" borderId="12" xfId="10" applyNumberFormat="1" applyFont="1" applyBorder="1" applyAlignment="1">
      <alignment horizontal="center"/>
    </xf>
    <xf numFmtId="164" fontId="23" fillId="0" borderId="0" xfId="23" applyFont="1" applyAlignment="1">
      <alignment horizontal="center"/>
    </xf>
    <xf numFmtId="0" fontId="23" fillId="0" borderId="13" xfId="10" applyFont="1" applyBorder="1"/>
    <xf numFmtId="4" fontId="23" fillId="0" borderId="14" xfId="10" applyNumberFormat="1" applyFont="1" applyBorder="1"/>
    <xf numFmtId="164" fontId="23" fillId="0" borderId="0" xfId="23" applyFont="1"/>
    <xf numFmtId="164" fontId="34" fillId="0" borderId="0" xfId="23" applyFont="1"/>
    <xf numFmtId="4" fontId="24" fillId="0" borderId="15" xfId="10" applyNumberFormat="1" applyFont="1" applyBorder="1"/>
    <xf numFmtId="4" fontId="24" fillId="0" borderId="14" xfId="10" applyNumberFormat="1" applyFont="1" applyBorder="1"/>
    <xf numFmtId="4" fontId="23" fillId="0" borderId="15" xfId="10" applyNumberFormat="1" applyFont="1" applyBorder="1"/>
    <xf numFmtId="4" fontId="24" fillId="0" borderId="16" xfId="10" applyNumberFormat="1" applyFont="1" applyBorder="1"/>
    <xf numFmtId="164" fontId="24" fillId="0" borderId="0" xfId="23" applyFont="1"/>
    <xf numFmtId="3" fontId="23" fillId="0" borderId="0" xfId="10" applyNumberFormat="1" applyFont="1" applyAlignment="1">
      <alignment horizontal="center"/>
    </xf>
    <xf numFmtId="0" fontId="1" fillId="0" borderId="63" xfId="1" applyBorder="1"/>
    <xf numFmtId="0" fontId="1" fillId="0" borderId="60" xfId="1" applyBorder="1"/>
    <xf numFmtId="0" fontId="1" fillId="0" borderId="61" xfId="1" applyBorder="1"/>
    <xf numFmtId="0" fontId="1" fillId="0" borderId="62" xfId="1" applyBorder="1"/>
    <xf numFmtId="0" fontId="1" fillId="0" borderId="64" xfId="1" applyBorder="1"/>
    <xf numFmtId="0" fontId="24" fillId="0" borderId="2" xfId="1" applyFont="1" applyBorder="1" applyAlignment="1">
      <alignment horizontal="right"/>
    </xf>
    <xf numFmtId="4" fontId="24" fillId="0" borderId="15" xfId="10" applyNumberFormat="1" applyFont="1" applyBorder="1" applyAlignment="1">
      <alignment horizontal="center"/>
    </xf>
    <xf numFmtId="4" fontId="23" fillId="0" borderId="14" xfId="29" applyNumberFormat="1" applyFont="1" applyBorder="1"/>
    <xf numFmtId="4" fontId="23" fillId="0" borderId="14" xfId="46" applyNumberFormat="1" applyFont="1" applyBorder="1"/>
    <xf numFmtId="0" fontId="23" fillId="0" borderId="60" xfId="46" applyFont="1" applyBorder="1" applyAlignment="1">
      <alignment horizontal="center"/>
    </xf>
    <xf numFmtId="4" fontId="23" fillId="0" borderId="15" xfId="46" applyNumberFormat="1" applyFont="1" applyBorder="1"/>
    <xf numFmtId="4" fontId="24" fillId="0" borderId="14" xfId="46" applyNumberFormat="1" applyFont="1" applyBorder="1"/>
    <xf numFmtId="0" fontId="23" fillId="0" borderId="60" xfId="26" applyFont="1" applyBorder="1" applyAlignment="1">
      <alignment horizontal="center"/>
    </xf>
    <xf numFmtId="4" fontId="24" fillId="0" borderId="16" xfId="29" applyNumberFormat="1" applyFont="1" applyBorder="1"/>
    <xf numFmtId="4" fontId="23" fillId="0" borderId="15" xfId="29" applyNumberFormat="1" applyFont="1" applyBorder="1"/>
    <xf numFmtId="4" fontId="24" fillId="0" borderId="14" xfId="29" applyNumberFormat="1" applyFont="1" applyBorder="1"/>
    <xf numFmtId="0" fontId="23" fillId="0" borderId="65" xfId="29" applyFont="1" applyBorder="1" applyAlignment="1">
      <alignment horizontal="center"/>
    </xf>
    <xf numFmtId="3" fontId="23" fillId="0" borderId="66" xfId="29" applyNumberFormat="1" applyFont="1" applyBorder="1" applyAlignment="1">
      <alignment horizontal="center"/>
    </xf>
    <xf numFmtId="0" fontId="23" fillId="0" borderId="66" xfId="29" applyFont="1" applyBorder="1" applyAlignment="1">
      <alignment horizontal="center"/>
    </xf>
    <xf numFmtId="4" fontId="23" fillId="0" borderId="66" xfId="29" applyNumberFormat="1" applyFont="1" applyBorder="1" applyAlignment="1">
      <alignment horizontal="center"/>
    </xf>
    <xf numFmtId="4" fontId="23" fillId="0" borderId="67" xfId="29" applyNumberFormat="1" applyFont="1" applyBorder="1"/>
    <xf numFmtId="0" fontId="28" fillId="0" borderId="0" xfId="10" applyFont="1" applyAlignment="1">
      <alignment horizontal="center"/>
    </xf>
    <xf numFmtId="0" fontId="24" fillId="0" borderId="0" xfId="10" applyFont="1" applyAlignment="1">
      <alignment horizontal="left"/>
    </xf>
    <xf numFmtId="0" fontId="24" fillId="0" borderId="0" xfId="10" applyFont="1" applyAlignment="1">
      <alignment horizontal="right"/>
    </xf>
    <xf numFmtId="0" fontId="28" fillId="0" borderId="0" xfId="10" applyFont="1"/>
    <xf numFmtId="0" fontId="23" fillId="0" borderId="72" xfId="10" applyFont="1" applyBorder="1"/>
    <xf numFmtId="0" fontId="23" fillId="0" borderId="63" xfId="10" applyFont="1" applyBorder="1"/>
    <xf numFmtId="3" fontId="23" fillId="0" borderId="70" xfId="10" applyNumberFormat="1" applyFont="1" applyBorder="1" applyAlignment="1">
      <alignment horizontal="center"/>
    </xf>
    <xf numFmtId="0" fontId="23" fillId="0" borderId="63" xfId="10" applyFont="1" applyBorder="1" applyAlignment="1">
      <alignment horizontal="center"/>
    </xf>
    <xf numFmtId="4" fontId="23" fillId="0" borderId="70" xfId="10" applyNumberFormat="1" applyFont="1" applyBorder="1"/>
    <xf numFmtId="4" fontId="23" fillId="0" borderId="69" xfId="10" applyNumberFormat="1" applyFont="1" applyBorder="1"/>
    <xf numFmtId="0" fontId="33" fillId="0" borderId="30" xfId="17" applyFont="1" applyBorder="1" applyAlignment="1">
      <alignment wrapText="1"/>
    </xf>
    <xf numFmtId="0" fontId="33" fillId="0" borderId="30" xfId="17" applyFont="1" applyBorder="1"/>
    <xf numFmtId="0" fontId="30" fillId="0" borderId="30" xfId="17" applyFont="1" applyBorder="1"/>
    <xf numFmtId="0" fontId="32" fillId="0" borderId="30" xfId="17" applyFont="1" applyBorder="1"/>
    <xf numFmtId="0" fontId="23" fillId="0" borderId="71" xfId="10" applyFont="1" applyBorder="1"/>
    <xf numFmtId="4" fontId="23" fillId="0" borderId="3" xfId="10" applyNumberFormat="1" applyFont="1" applyBorder="1"/>
    <xf numFmtId="0" fontId="23" fillId="0" borderId="73" xfId="10" applyFont="1" applyBorder="1" applyAlignment="1">
      <alignment horizontal="center"/>
    </xf>
    <xf numFmtId="3" fontId="23" fillId="0" borderId="74" xfId="10" applyNumberFormat="1" applyFont="1" applyBorder="1" applyAlignment="1">
      <alignment horizontal="center"/>
    </xf>
    <xf numFmtId="0" fontId="23" fillId="0" borderId="75" xfId="10" applyFont="1" applyBorder="1" applyAlignment="1">
      <alignment horizontal="center"/>
    </xf>
    <xf numFmtId="4" fontId="23" fillId="0" borderId="52" xfId="10" applyNumberFormat="1" applyFont="1" applyBorder="1" applyAlignment="1">
      <alignment horizontal="center"/>
    </xf>
    <xf numFmtId="0" fontId="23" fillId="0" borderId="52" xfId="10" applyFont="1" applyBorder="1"/>
    <xf numFmtId="4" fontId="23" fillId="0" borderId="74" xfId="10" applyNumberFormat="1" applyFont="1" applyBorder="1" applyAlignment="1">
      <alignment horizontal="center"/>
    </xf>
    <xf numFmtId="0" fontId="23" fillId="0" borderId="30" xfId="26" applyFont="1" applyBorder="1"/>
    <xf numFmtId="0" fontId="23" fillId="0" borderId="76" xfId="10" applyFont="1" applyBorder="1" applyAlignment="1">
      <alignment horizontal="center"/>
    </xf>
    <xf numFmtId="0" fontId="24" fillId="0" borderId="50" xfId="10" applyFont="1" applyBorder="1"/>
    <xf numFmtId="3" fontId="23" fillId="0" borderId="77" xfId="10" applyNumberFormat="1" applyFont="1" applyBorder="1" applyAlignment="1">
      <alignment horizontal="center"/>
    </xf>
    <xf numFmtId="0" fontId="23" fillId="0" borderId="51" xfId="10" applyFont="1" applyBorder="1" applyAlignment="1">
      <alignment horizontal="center"/>
    </xf>
    <xf numFmtId="4" fontId="23" fillId="0" borderId="50" xfId="10" applyNumberFormat="1" applyFont="1" applyBorder="1" applyAlignment="1">
      <alignment horizontal="center"/>
    </xf>
    <xf numFmtId="4" fontId="23" fillId="0" borderId="70" xfId="46" applyNumberFormat="1" applyFont="1" applyBorder="1" applyAlignment="1">
      <alignment horizontal="center"/>
    </xf>
    <xf numFmtId="0" fontId="23" fillId="0" borderId="68" xfId="46" applyFont="1" applyBorder="1" applyAlignment="1">
      <alignment horizontal="center"/>
    </xf>
    <xf numFmtId="168" fontId="23" fillId="0" borderId="70" xfId="23" applyNumberFormat="1" applyFont="1" applyFill="1" applyBorder="1" applyAlignment="1">
      <alignment horizontal="center"/>
    </xf>
    <xf numFmtId="4" fontId="23" fillId="0" borderId="69" xfId="46" applyNumberFormat="1" applyFont="1" applyBorder="1"/>
    <xf numFmtId="164" fontId="30" fillId="0" borderId="54" xfId="23" applyFont="1" applyBorder="1" applyAlignment="1">
      <alignment horizontal="center"/>
    </xf>
    <xf numFmtId="4" fontId="23" fillId="0" borderId="32" xfId="10" applyNumberFormat="1" applyFont="1" applyBorder="1"/>
    <xf numFmtId="0" fontId="36" fillId="0" borderId="30" xfId="10" applyFont="1" applyBorder="1"/>
    <xf numFmtId="0" fontId="37" fillId="4" borderId="0" xfId="0" applyFont="1" applyFill="1"/>
    <xf numFmtId="0" fontId="30" fillId="0" borderId="83" xfId="0" applyFont="1" applyBorder="1"/>
    <xf numFmtId="0" fontId="23" fillId="0" borderId="83" xfId="1" applyFont="1" applyBorder="1"/>
    <xf numFmtId="0" fontId="28" fillId="0" borderId="83" xfId="1" applyFont="1" applyBorder="1"/>
    <xf numFmtId="0" fontId="23" fillId="0" borderId="83" xfId="10" applyFont="1" applyBorder="1"/>
    <xf numFmtId="0" fontId="29" fillId="0" borderId="83" xfId="10" applyFont="1" applyBorder="1"/>
    <xf numFmtId="3" fontId="23" fillId="0" borderId="2" xfId="1" applyNumberFormat="1" applyFont="1" applyBorder="1" applyAlignment="1">
      <alignment horizontal="center"/>
    </xf>
    <xf numFmtId="0" fontId="30" fillId="0" borderId="30" xfId="0" applyFont="1" applyBorder="1"/>
    <xf numFmtId="0" fontId="39" fillId="4" borderId="0" xfId="0" applyFont="1" applyFill="1"/>
    <xf numFmtId="4" fontId="39" fillId="7" borderId="81" xfId="0" applyNumberFormat="1" applyFont="1" applyFill="1" applyBorder="1" applyAlignment="1">
      <alignment horizontal="right" vertical="center"/>
    </xf>
    <xf numFmtId="164" fontId="39" fillId="4" borderId="0" xfId="23" applyFont="1" applyFill="1"/>
    <xf numFmtId="4" fontId="37" fillId="11" borderId="36" xfId="0" applyNumberFormat="1" applyFont="1" applyFill="1" applyBorder="1" applyAlignment="1">
      <alignment horizontal="right" vertical="center"/>
    </xf>
    <xf numFmtId="4" fontId="37" fillId="11" borderId="23" xfId="0" applyNumberFormat="1" applyFont="1" applyFill="1" applyBorder="1" applyAlignment="1">
      <alignment horizontal="right" vertical="center"/>
    </xf>
    <xf numFmtId="4" fontId="37" fillId="11" borderId="81" xfId="0" applyNumberFormat="1" applyFont="1" applyFill="1" applyBorder="1" applyAlignment="1">
      <alignment horizontal="right" vertical="center"/>
    </xf>
    <xf numFmtId="4" fontId="37" fillId="11" borderId="86" xfId="0" applyNumberFormat="1" applyFont="1" applyFill="1" applyBorder="1" applyAlignment="1">
      <alignment horizontal="right" vertical="center"/>
    </xf>
    <xf numFmtId="164" fontId="37" fillId="4" borderId="0" xfId="23" applyFont="1" applyFill="1"/>
    <xf numFmtId="0" fontId="23" fillId="0" borderId="60" xfId="29" applyFont="1" applyBorder="1" applyAlignment="1">
      <alignment horizontal="center"/>
    </xf>
    <xf numFmtId="0" fontId="24" fillId="0" borderId="91" xfId="10" applyFont="1" applyBorder="1" applyAlignment="1">
      <alignment horizontal="center"/>
    </xf>
    <xf numFmtId="0" fontId="24" fillId="0" borderId="60" xfId="10" applyFont="1" applyBorder="1" applyAlignment="1">
      <alignment horizontal="center"/>
    </xf>
    <xf numFmtId="0" fontId="23" fillId="0" borderId="62" xfId="46" applyFont="1" applyBorder="1" applyAlignment="1">
      <alignment horizontal="center"/>
    </xf>
    <xf numFmtId="0" fontId="23" fillId="0" borderId="9" xfId="29" applyFont="1" applyBorder="1" applyAlignment="1">
      <alignment horizontal="center"/>
    </xf>
    <xf numFmtId="0" fontId="23" fillId="0" borderId="30" xfId="29" applyFont="1" applyBorder="1"/>
    <xf numFmtId="0" fontId="29" fillId="0" borderId="30" xfId="46" applyFont="1" applyBorder="1"/>
    <xf numFmtId="0" fontId="23" fillId="0" borderId="30" xfId="46" applyFont="1" applyBorder="1"/>
    <xf numFmtId="0" fontId="28" fillId="0" borderId="30" xfId="46" applyFont="1" applyBorder="1"/>
    <xf numFmtId="0" fontId="24" fillId="0" borderId="30" xfId="46" applyFont="1" applyBorder="1"/>
    <xf numFmtId="0" fontId="26" fillId="0" borderId="30" xfId="46" applyFont="1" applyBorder="1"/>
    <xf numFmtId="0" fontId="23" fillId="0" borderId="78" xfId="26" applyFont="1" applyBorder="1"/>
    <xf numFmtId="0" fontId="24" fillId="0" borderId="30" xfId="46" applyFont="1" applyBorder="1" applyAlignment="1">
      <alignment horizontal="right"/>
    </xf>
    <xf numFmtId="0" fontId="23" fillId="0" borderId="92" xfId="10" applyFont="1" applyBorder="1"/>
    <xf numFmtId="0" fontId="24" fillId="0" borderId="56" xfId="46" applyFont="1" applyBorder="1" applyAlignment="1">
      <alignment horizontal="center"/>
    </xf>
    <xf numFmtId="0" fontId="23" fillId="0" borderId="56" xfId="46" applyFont="1" applyBorder="1" applyAlignment="1">
      <alignment horizontal="center"/>
    </xf>
    <xf numFmtId="0" fontId="23" fillId="0" borderId="56" xfId="46" applyFont="1" applyBorder="1"/>
    <xf numFmtId="0" fontId="26" fillId="0" borderId="56" xfId="46" applyFont="1" applyBorder="1"/>
    <xf numFmtId="0" fontId="24" fillId="0" borderId="56" xfId="46" applyFont="1" applyBorder="1" applyAlignment="1">
      <alignment horizontal="right"/>
    </xf>
    <xf numFmtId="0" fontId="23" fillId="0" borderId="56" xfId="46" applyFont="1" applyBorder="1" applyAlignment="1">
      <alignment horizontal="right"/>
    </xf>
    <xf numFmtId="0" fontId="24" fillId="0" borderId="30" xfId="29" applyFont="1" applyBorder="1" applyAlignment="1">
      <alignment horizontal="center"/>
    </xf>
    <xf numFmtId="49" fontId="23" fillId="0" borderId="30" xfId="29" applyNumberFormat="1" applyFont="1" applyBorder="1"/>
    <xf numFmtId="0" fontId="24" fillId="0" borderId="30" xfId="29" applyFont="1" applyBorder="1" applyAlignment="1">
      <alignment horizontal="right"/>
    </xf>
    <xf numFmtId="0" fontId="23" fillId="0" borderId="93" xfId="29" applyFont="1" applyBorder="1"/>
    <xf numFmtId="0" fontId="24" fillId="0" borderId="83" xfId="46" applyFont="1" applyBorder="1"/>
    <xf numFmtId="0" fontId="24" fillId="0" borderId="83" xfId="1" applyFont="1" applyBorder="1"/>
    <xf numFmtId="0" fontId="30" fillId="0" borderId="0" xfId="0" applyFont="1" applyAlignment="1">
      <alignment horizontal="center"/>
    </xf>
    <xf numFmtId="0" fontId="30" fillId="0" borderId="29" xfId="0" applyFont="1" applyBorder="1" applyAlignment="1">
      <alignment horizontal="center"/>
    </xf>
    <xf numFmtId="0" fontId="30" fillId="0" borderId="1" xfId="0" applyFont="1" applyBorder="1" applyAlignment="1">
      <alignment horizontal="center"/>
    </xf>
    <xf numFmtId="0" fontId="30" fillId="0" borderId="30" xfId="0" applyFont="1" applyBorder="1" applyAlignment="1">
      <alignment wrapText="1"/>
    </xf>
    <xf numFmtId="0" fontId="23" fillId="0" borderId="50" xfId="10" applyFont="1" applyBorder="1"/>
    <xf numFmtId="4" fontId="23" fillId="0" borderId="77" xfId="10" applyNumberFormat="1" applyFont="1" applyBorder="1" applyAlignment="1">
      <alignment horizontal="center"/>
    </xf>
    <xf numFmtId="0" fontId="23" fillId="0" borderId="30" xfId="10" applyFont="1" applyBorder="1" applyAlignment="1">
      <alignment horizontal="left"/>
    </xf>
    <xf numFmtId="0" fontId="24" fillId="0" borderId="83" xfId="1" applyFont="1" applyBorder="1" applyAlignment="1">
      <alignment horizontal="right"/>
    </xf>
    <xf numFmtId="0" fontId="30" fillId="0" borderId="0" xfId="0" applyFont="1"/>
    <xf numFmtId="0" fontId="23" fillId="0" borderId="73" xfId="0" applyFont="1" applyBorder="1" applyAlignment="1">
      <alignment horizontal="center"/>
    </xf>
    <xf numFmtId="0" fontId="23" fillId="0" borderId="94" xfId="1" applyFont="1" applyBorder="1"/>
    <xf numFmtId="0" fontId="23" fillId="0" borderId="3" xfId="1" applyFont="1" applyBorder="1" applyAlignment="1">
      <alignment horizontal="center"/>
    </xf>
    <xf numFmtId="4" fontId="23" fillId="0" borderId="74" xfId="1" applyNumberFormat="1" applyFont="1" applyBorder="1" applyAlignment="1">
      <alignment horizontal="center"/>
    </xf>
    <xf numFmtId="4" fontId="23" fillId="0" borderId="3" xfId="26" applyNumberFormat="1" applyFont="1" applyBorder="1"/>
    <xf numFmtId="0" fontId="41" fillId="0" borderId="30" xfId="0" applyFont="1" applyBorder="1" applyAlignment="1">
      <alignment wrapText="1"/>
    </xf>
    <xf numFmtId="0" fontId="30" fillId="0" borderId="2" xfId="0" applyFont="1" applyBorder="1" applyAlignment="1">
      <alignment horizontal="center"/>
    </xf>
    <xf numFmtId="0" fontId="23" fillId="0" borderId="76" xfId="0" applyFont="1" applyBorder="1" applyAlignment="1">
      <alignment horizontal="center"/>
    </xf>
    <xf numFmtId="0" fontId="24" fillId="0" borderId="50" xfId="1" applyFont="1" applyBorder="1" applyAlignment="1">
      <alignment horizontal="right"/>
    </xf>
    <xf numFmtId="0" fontId="23" fillId="0" borderId="77" xfId="1" applyFont="1" applyBorder="1" applyAlignment="1">
      <alignment horizontal="center"/>
    </xf>
    <xf numFmtId="4" fontId="23" fillId="0" borderId="51" xfId="1" applyNumberFormat="1" applyFont="1" applyBorder="1"/>
    <xf numFmtId="4" fontId="23" fillId="0" borderId="77" xfId="1" applyNumberFormat="1" applyFont="1" applyBorder="1" applyAlignment="1">
      <alignment horizontal="center"/>
    </xf>
    <xf numFmtId="0" fontId="30" fillId="0" borderId="9" xfId="0" applyFont="1" applyBorder="1" applyAlignment="1">
      <alignment horizontal="center"/>
    </xf>
    <xf numFmtId="0" fontId="24" fillId="0" borderId="30" xfId="0" applyFont="1" applyBorder="1" applyAlignment="1">
      <alignment horizontal="right" vertical="center" wrapText="1"/>
    </xf>
    <xf numFmtId="0" fontId="24" fillId="0" borderId="50" xfId="10" applyFont="1" applyBorder="1" applyAlignment="1">
      <alignment horizontal="right"/>
    </xf>
    <xf numFmtId="0" fontId="23" fillId="0" borderId="52" xfId="0" applyFont="1" applyBorder="1" applyAlignment="1">
      <alignment vertical="center" wrapText="1"/>
    </xf>
    <xf numFmtId="4" fontId="23" fillId="0" borderId="3" xfId="10" applyNumberFormat="1" applyFont="1" applyBorder="1" applyAlignment="1">
      <alignment horizontal="right"/>
    </xf>
    <xf numFmtId="0" fontId="31" fillId="0" borderId="30" xfId="0" applyFont="1" applyBorder="1" applyAlignment="1">
      <alignment horizontal="right" wrapText="1"/>
    </xf>
    <xf numFmtId="0" fontId="24" fillId="0" borderId="50" xfId="3" applyFont="1" applyBorder="1"/>
    <xf numFmtId="0" fontId="30" fillId="0" borderId="52" xfId="0" applyFont="1" applyBorder="1" applyAlignment="1">
      <alignment wrapText="1"/>
    </xf>
    <xf numFmtId="43" fontId="30" fillId="0" borderId="14" xfId="38" applyFont="1" applyFill="1" applyBorder="1" applyAlignment="1">
      <alignment horizontal="right"/>
    </xf>
    <xf numFmtId="43" fontId="30" fillId="0" borderId="9" xfId="38" applyFont="1" applyFill="1" applyBorder="1" applyAlignment="1">
      <alignment horizontal="right"/>
    </xf>
    <xf numFmtId="0" fontId="23" fillId="0" borderId="0" xfId="10" applyFont="1" applyAlignment="1">
      <alignment horizontal="left"/>
    </xf>
    <xf numFmtId="4" fontId="23" fillId="0" borderId="16" xfId="46" applyNumberFormat="1" applyFont="1" applyBorder="1"/>
    <xf numFmtId="0" fontId="23" fillId="0" borderId="83" xfId="46" applyFont="1" applyBorder="1"/>
    <xf numFmtId="0" fontId="24" fillId="0" borderId="83" xfId="46" applyFont="1" applyBorder="1" applyAlignment="1">
      <alignment horizontal="right"/>
    </xf>
    <xf numFmtId="0" fontId="23" fillId="0" borderId="76" xfId="1" applyFont="1" applyBorder="1" applyAlignment="1">
      <alignment horizontal="center" vertical="center"/>
    </xf>
    <xf numFmtId="0" fontId="23" fillId="0" borderId="95" xfId="0" applyFont="1" applyBorder="1" applyAlignment="1">
      <alignment vertical="top" wrapText="1"/>
    </xf>
    <xf numFmtId="0" fontId="23" fillId="0" borderId="23" xfId="1" applyFont="1" applyBorder="1" applyAlignment="1">
      <alignment horizontal="center" vertical="center"/>
    </xf>
    <xf numFmtId="0" fontId="23" fillId="0" borderId="51" xfId="1" applyFont="1" applyBorder="1" applyAlignment="1">
      <alignment horizontal="center" vertical="center"/>
    </xf>
    <xf numFmtId="43" fontId="23" fillId="0" borderId="50" xfId="2" applyFont="1" applyBorder="1" applyAlignment="1" applyProtection="1">
      <alignment horizontal="center" vertical="center"/>
      <protection locked="0"/>
    </xf>
    <xf numFmtId="43" fontId="23" fillId="0" borderId="77" xfId="2" applyFont="1" applyBorder="1" applyAlignment="1" applyProtection="1">
      <alignment vertical="center"/>
    </xf>
    <xf numFmtId="0" fontId="23" fillId="0" borderId="9" xfId="46" applyFont="1" applyBorder="1" applyAlignment="1">
      <alignment horizontal="center"/>
    </xf>
    <xf numFmtId="43" fontId="30" fillId="0" borderId="96" xfId="50" applyFont="1" applyBorder="1"/>
    <xf numFmtId="43" fontId="30" fillId="0" borderId="2" xfId="38" applyFont="1" applyFill="1" applyBorder="1" applyAlignment="1">
      <alignment horizontal="right"/>
    </xf>
    <xf numFmtId="0" fontId="23" fillId="0" borderId="73" xfId="46" applyFont="1" applyBorder="1" applyAlignment="1">
      <alignment horizontal="center"/>
    </xf>
    <xf numFmtId="0" fontId="23" fillId="0" borderId="94" xfId="46" applyFont="1" applyBorder="1"/>
    <xf numFmtId="0" fontId="30" fillId="0" borderId="97" xfId="0" applyFont="1" applyBorder="1" applyAlignment="1">
      <alignment horizontal="center"/>
    </xf>
    <xf numFmtId="0" fontId="30" fillId="0" borderId="98" xfId="0" applyFont="1" applyBorder="1" applyAlignment="1">
      <alignment horizontal="center"/>
    </xf>
    <xf numFmtId="0" fontId="30" fillId="0" borderId="99" xfId="0" applyFont="1" applyBorder="1" applyAlignment="1">
      <alignment horizontal="center"/>
    </xf>
    <xf numFmtId="0" fontId="24" fillId="0" borderId="83" xfId="10" applyFont="1" applyBorder="1"/>
    <xf numFmtId="4" fontId="24" fillId="0" borderId="1" xfId="10" applyNumberFormat="1" applyFont="1" applyBorder="1"/>
    <xf numFmtId="164" fontId="30" fillId="0" borderId="1" xfId="0" applyNumberFormat="1" applyFont="1" applyBorder="1" applyAlignment="1">
      <alignment horizontal="center"/>
    </xf>
    <xf numFmtId="0" fontId="23" fillId="0" borderId="76" xfId="46" applyFont="1" applyBorder="1" applyAlignment="1">
      <alignment horizontal="center"/>
    </xf>
    <xf numFmtId="0" fontId="23" fillId="0" borderId="95" xfId="46" applyFont="1" applyBorder="1"/>
    <xf numFmtId="0" fontId="30" fillId="0" borderId="100" xfId="0" applyFont="1" applyBorder="1" applyAlignment="1">
      <alignment horizontal="center"/>
    </xf>
    <xf numFmtId="0" fontId="30" fillId="0" borderId="101" xfId="0" applyFont="1" applyBorder="1" applyAlignment="1">
      <alignment horizontal="center"/>
    </xf>
    <xf numFmtId="0" fontId="30" fillId="0" borderId="102" xfId="0" applyFont="1" applyBorder="1" applyAlignment="1">
      <alignment horizontal="center"/>
    </xf>
    <xf numFmtId="43" fontId="30" fillId="0" borderId="1" xfId="50" applyFont="1" applyBorder="1"/>
    <xf numFmtId="0" fontId="30" fillId="0" borderId="73" xfId="0" applyFont="1" applyBorder="1" applyAlignment="1">
      <alignment horizontal="center"/>
    </xf>
    <xf numFmtId="0" fontId="23" fillId="0" borderId="75" xfId="46" applyFont="1" applyBorder="1" applyAlignment="1">
      <alignment horizontal="center"/>
    </xf>
    <xf numFmtId="164" fontId="30" fillId="0" borderId="74" xfId="0" applyNumberFormat="1" applyFont="1" applyBorder="1" applyAlignment="1">
      <alignment horizontal="center"/>
    </xf>
    <xf numFmtId="0" fontId="30" fillId="0" borderId="76" xfId="0" applyFont="1" applyBorder="1" applyAlignment="1">
      <alignment horizontal="center"/>
    </xf>
    <xf numFmtId="0" fontId="23" fillId="0" borderId="51" xfId="46" applyFont="1" applyBorder="1" applyAlignment="1">
      <alignment horizontal="center"/>
    </xf>
    <xf numFmtId="164" fontId="30" fillId="0" borderId="77" xfId="0" applyNumberFormat="1" applyFont="1" applyBorder="1" applyAlignment="1">
      <alignment horizontal="center"/>
    </xf>
    <xf numFmtId="43" fontId="30" fillId="0" borderId="103" xfId="50" applyFont="1" applyBorder="1"/>
    <xf numFmtId="43" fontId="31" fillId="0" borderId="96" xfId="50" applyFont="1" applyBorder="1"/>
    <xf numFmtId="43" fontId="30" fillId="0" borderId="104" xfId="50" applyFont="1" applyBorder="1"/>
    <xf numFmtId="0" fontId="23" fillId="0" borderId="73" xfId="29" applyFont="1" applyBorder="1" applyAlignment="1">
      <alignment horizontal="center"/>
    </xf>
    <xf numFmtId="0" fontId="23" fillId="0" borderId="52" xfId="29" applyFont="1" applyBorder="1"/>
    <xf numFmtId="3" fontId="23" fillId="0" borderId="3" xfId="29" applyNumberFormat="1" applyFont="1" applyBorder="1" applyAlignment="1">
      <alignment horizontal="center"/>
    </xf>
    <xf numFmtId="0" fontId="23" fillId="0" borderId="75" xfId="29" applyFont="1" applyBorder="1" applyAlignment="1">
      <alignment horizontal="center"/>
    </xf>
    <xf numFmtId="4" fontId="23" fillId="0" borderId="52" xfId="29" applyNumberFormat="1" applyFont="1" applyBorder="1" applyAlignment="1">
      <alignment horizontal="center"/>
    </xf>
    <xf numFmtId="4" fontId="23" fillId="0" borderId="3" xfId="29" applyNumberFormat="1" applyFont="1" applyBorder="1"/>
    <xf numFmtId="0" fontId="23" fillId="0" borderId="30" xfId="29" applyFont="1" applyBorder="1" applyAlignment="1">
      <alignment horizontal="left"/>
    </xf>
    <xf numFmtId="0" fontId="42" fillId="8" borderId="38" xfId="0" applyFont="1" applyFill="1" applyBorder="1" applyAlignment="1">
      <alignment horizontal="center" vertical="center"/>
    </xf>
    <xf numFmtId="0" fontId="42" fillId="8" borderId="36" xfId="0" applyFont="1" applyFill="1" applyBorder="1" applyAlignment="1">
      <alignment vertical="center"/>
    </xf>
    <xf numFmtId="0" fontId="42" fillId="8" borderId="88" xfId="0" applyFont="1" applyFill="1" applyBorder="1" applyAlignment="1">
      <alignment vertical="center"/>
    </xf>
    <xf numFmtId="169" fontId="43" fillId="0" borderId="0" xfId="94" applyFont="1" applyFill="1" applyAlignment="1">
      <alignment vertical="top" wrapText="1"/>
    </xf>
    <xf numFmtId="0" fontId="43" fillId="0" borderId="0" xfId="0" applyFont="1" applyAlignment="1">
      <alignment vertical="top" wrapText="1"/>
    </xf>
    <xf numFmtId="0" fontId="42" fillId="0" borderId="38" xfId="0" applyFont="1" applyBorder="1" applyAlignment="1">
      <alignment horizontal="center" vertical="center" wrapText="1"/>
    </xf>
    <xf numFmtId="169" fontId="42" fillId="0" borderId="36" xfId="94" applyFont="1" applyFill="1" applyBorder="1" applyAlignment="1">
      <alignment horizontal="center" vertical="center" wrapText="1"/>
    </xf>
    <xf numFmtId="164" fontId="42" fillId="0" borderId="88" xfId="23" applyFont="1" applyBorder="1" applyAlignment="1">
      <alignment horizontal="center" vertical="center" wrapText="1"/>
    </xf>
    <xf numFmtId="169" fontId="43" fillId="0" borderId="0" xfId="94" applyFont="1" applyFill="1" applyAlignment="1">
      <alignment horizontal="center" vertical="center" wrapText="1"/>
    </xf>
    <xf numFmtId="0" fontId="43" fillId="0" borderId="0" xfId="0" applyFont="1" applyAlignment="1">
      <alignment horizontal="center" vertical="center" wrapText="1"/>
    </xf>
    <xf numFmtId="0" fontId="42" fillId="0" borderId="38" xfId="0" applyFont="1" applyBorder="1" applyAlignment="1">
      <alignment horizontal="center" vertical="top" wrapText="1"/>
    </xf>
    <xf numFmtId="166" fontId="43" fillId="0" borderId="2" xfId="0" applyNumberFormat="1" applyFont="1" applyBorder="1" applyAlignment="1" applyProtection="1">
      <alignment horizontal="right" vertical="top"/>
      <protection locked="0"/>
    </xf>
    <xf numFmtId="170" fontId="43" fillId="0" borderId="2" xfId="0" applyNumberFormat="1" applyFont="1" applyBorder="1" applyAlignment="1">
      <alignment horizontal="center" vertical="top"/>
    </xf>
    <xf numFmtId="169" fontId="43" fillId="0" borderId="3" xfId="94" applyFont="1" applyFill="1" applyBorder="1" applyAlignment="1" applyProtection="1">
      <alignment horizontal="center" vertical="center"/>
    </xf>
    <xf numFmtId="169" fontId="43" fillId="0" borderId="36" xfId="94" applyFont="1" applyFill="1" applyBorder="1" applyAlignment="1">
      <alignment horizontal="center" vertical="center" wrapText="1"/>
    </xf>
    <xf numFmtId="169" fontId="43" fillId="0" borderId="0" xfId="0" applyNumberFormat="1" applyFont="1" applyAlignment="1">
      <alignment vertical="top" wrapText="1"/>
    </xf>
    <xf numFmtId="0" fontId="43" fillId="0" borderId="83" xfId="0" applyFont="1" applyBorder="1" applyAlignment="1">
      <alignment vertical="top" wrapText="1"/>
    </xf>
    <xf numFmtId="169" fontId="43" fillId="0" borderId="0" xfId="94" applyFont="1" applyFill="1" applyBorder="1" applyAlignment="1">
      <alignment horizontal="center" vertical="center" wrapText="1"/>
    </xf>
    <xf numFmtId="43" fontId="44" fillId="0" borderId="2" xfId="99" applyFont="1" applyFill="1" applyBorder="1" applyAlignment="1" applyProtection="1">
      <alignment horizontal="center" vertical="center"/>
    </xf>
    <xf numFmtId="172" fontId="44" fillId="0" borderId="2" xfId="79" applyNumberFormat="1" applyFont="1" applyFill="1" applyBorder="1" applyAlignment="1" applyProtection="1">
      <alignment horizontal="center" vertical="center"/>
    </xf>
    <xf numFmtId="164" fontId="43" fillId="0" borderId="1" xfId="23" applyFont="1" applyBorder="1" applyAlignment="1" applyProtection="1">
      <alignment horizontal="right" vertical="center"/>
      <protection locked="0"/>
    </xf>
    <xf numFmtId="169" fontId="42" fillId="0" borderId="23" xfId="94" applyFont="1" applyFill="1" applyBorder="1" applyAlignment="1">
      <alignment horizontal="center" vertical="center" wrapText="1"/>
    </xf>
    <xf numFmtId="170" fontId="42" fillId="0" borderId="2" xfId="0" applyNumberFormat="1" applyFont="1" applyBorder="1" applyAlignment="1">
      <alignment horizontal="right" vertical="top" wrapText="1"/>
    </xf>
    <xf numFmtId="43" fontId="43" fillId="0" borderId="2" xfId="0" applyNumberFormat="1" applyFont="1" applyBorder="1" applyAlignment="1">
      <alignment vertical="top" wrapText="1"/>
    </xf>
    <xf numFmtId="0" fontId="43" fillId="0" borderId="2" xfId="0" applyFont="1" applyBorder="1" applyAlignment="1">
      <alignment vertical="top" wrapText="1"/>
    </xf>
    <xf numFmtId="170" fontId="43" fillId="0" borderId="2" xfId="0" applyNumberFormat="1" applyFont="1" applyBorder="1" applyAlignment="1" applyProtection="1">
      <alignment horizontal="right" vertical="top"/>
      <protection locked="0"/>
    </xf>
    <xf numFmtId="166" fontId="43" fillId="0" borderId="2" xfId="0" applyNumberFormat="1" applyFont="1" applyBorder="1" applyAlignment="1">
      <alignment horizontal="center" vertical="top"/>
    </xf>
    <xf numFmtId="166" fontId="43" fillId="0" borderId="2" xfId="0" applyNumberFormat="1" applyFont="1" applyBorder="1" applyAlignment="1">
      <alignment horizontal="right" vertical="top"/>
    </xf>
    <xf numFmtId="4" fontId="43" fillId="0" borderId="2" xfId="0" applyNumberFormat="1" applyFont="1" applyBorder="1" applyAlignment="1" applyProtection="1">
      <alignment horizontal="right" vertical="top"/>
      <protection locked="0"/>
    </xf>
    <xf numFmtId="166" fontId="43" fillId="0" borderId="2" xfId="0" applyNumberFormat="1" applyFont="1" applyBorder="1" applyAlignment="1" applyProtection="1">
      <alignment horizontal="center" vertical="top"/>
      <protection locked="0"/>
    </xf>
    <xf numFmtId="4" fontId="43" fillId="0" borderId="2" xfId="0" applyNumberFormat="1" applyFont="1" applyBorder="1" applyAlignment="1">
      <alignment horizontal="right" vertical="top"/>
    </xf>
    <xf numFmtId="173" fontId="43" fillId="0" borderId="2" xfId="0" applyNumberFormat="1" applyFont="1" applyBorder="1" applyAlignment="1">
      <alignment horizontal="center" vertical="top"/>
    </xf>
    <xf numFmtId="167" fontId="43" fillId="0" borderId="2" xfId="0" applyNumberFormat="1" applyFont="1" applyBorder="1" applyAlignment="1">
      <alignment horizontal="center" vertical="top"/>
    </xf>
    <xf numFmtId="170" fontId="43" fillId="0" borderId="2" xfId="0" applyNumberFormat="1" applyFont="1" applyBorder="1" applyAlignment="1">
      <alignment horizontal="center" vertical="top" wrapText="1"/>
    </xf>
    <xf numFmtId="0" fontId="43" fillId="0" borderId="2" xfId="0" applyFont="1" applyBorder="1" applyAlignment="1">
      <alignment horizontal="center" vertical="center" wrapText="1"/>
    </xf>
    <xf numFmtId="0" fontId="43" fillId="0" borderId="2" xfId="0" applyFont="1" applyBorder="1" applyAlignment="1">
      <alignment horizontal="center" vertical="center"/>
    </xf>
    <xf numFmtId="4" fontId="44" fillId="0" borderId="2" xfId="95" applyNumberFormat="1" applyFont="1" applyBorder="1" applyAlignment="1">
      <alignment horizontal="justify" vertical="top" wrapText="1"/>
    </xf>
    <xf numFmtId="169" fontId="44" fillId="0" borderId="2" xfId="96" applyFont="1" applyFill="1" applyBorder="1" applyAlignment="1" applyProtection="1">
      <alignment horizontal="center" vertical="center"/>
    </xf>
    <xf numFmtId="164" fontId="45" fillId="0" borderId="2" xfId="23" applyFont="1" applyBorder="1" applyAlignment="1">
      <alignment horizontal="right" vertical="center" wrapText="1"/>
    </xf>
    <xf numFmtId="164" fontId="44" fillId="0" borderId="2" xfId="23" applyFont="1" applyBorder="1" applyAlignment="1" applyProtection="1">
      <alignment horizontal="right" vertical="center"/>
      <protection locked="0"/>
    </xf>
    <xf numFmtId="4" fontId="44" fillId="0" borderId="2" xfId="0" applyNumberFormat="1" applyFont="1" applyBorder="1" applyAlignment="1">
      <alignment horizontal="justify" vertical="top" wrapText="1"/>
    </xf>
    <xf numFmtId="164" fontId="44" fillId="0" borderId="2" xfId="23" applyFont="1" applyBorder="1" applyAlignment="1">
      <alignment horizontal="center" vertical="center"/>
    </xf>
    <xf numFmtId="4" fontId="45" fillId="0" borderId="2" xfId="0" applyNumberFormat="1" applyFont="1" applyBorder="1" applyAlignment="1">
      <alignment horizontal="right" vertical="top" wrapText="1"/>
    </xf>
    <xf numFmtId="0" fontId="44" fillId="0" borderId="2" xfId="0" applyFont="1" applyBorder="1" applyAlignment="1">
      <alignment horizontal="justify" vertical="top" wrapText="1"/>
    </xf>
    <xf numFmtId="169" fontId="44" fillId="0" borderId="2" xfId="101" applyFont="1" applyFill="1" applyBorder="1" applyAlignment="1" applyProtection="1">
      <alignment horizontal="center" vertical="center"/>
    </xf>
    <xf numFmtId="164" fontId="44" fillId="0" borderId="2" xfId="23" applyFont="1" applyBorder="1" applyAlignment="1">
      <alignment horizontal="right" vertical="center"/>
    </xf>
    <xf numFmtId="169" fontId="44" fillId="0" borderId="2" xfId="94" applyFont="1" applyFill="1" applyBorder="1" applyAlignment="1" applyProtection="1">
      <alignment horizontal="center" vertical="center"/>
    </xf>
    <xf numFmtId="0" fontId="44" fillId="0" borderId="2" xfId="1" applyFont="1" applyBorder="1" applyAlignment="1">
      <alignment horizontal="left" vertical="center" wrapText="1"/>
    </xf>
    <xf numFmtId="169" fontId="44" fillId="0" borderId="2" xfId="94" applyFont="1" applyFill="1" applyBorder="1" applyAlignment="1">
      <alignment horizontal="center" vertical="center"/>
    </xf>
    <xf numFmtId="164" fontId="44" fillId="0" borderId="2" xfId="23" applyFont="1" applyBorder="1" applyAlignment="1" applyProtection="1">
      <alignment horizontal="center" vertical="center"/>
      <protection locked="0"/>
    </xf>
    <xf numFmtId="43" fontId="44" fillId="0" borderId="2" xfId="99" applyFont="1" applyFill="1" applyBorder="1" applyAlignment="1">
      <alignment horizontal="center" vertical="center"/>
    </xf>
    <xf numFmtId="0" fontId="44" fillId="0" borderId="2" xfId="95" applyFont="1" applyBorder="1" applyAlignment="1">
      <alignment horizontal="justify" vertical="top" wrapText="1"/>
    </xf>
    <xf numFmtId="169" fontId="44" fillId="0" borderId="2" xfId="96" applyFont="1" applyFill="1" applyBorder="1" applyAlignment="1">
      <alignment horizontal="center" vertical="center"/>
    </xf>
    <xf numFmtId="0" fontId="44" fillId="0" borderId="2" xfId="1" applyFont="1" applyBorder="1" applyAlignment="1">
      <alignment horizontal="left" vertical="top" wrapText="1"/>
    </xf>
    <xf numFmtId="171" fontId="44" fillId="0" borderId="2" xfId="19" applyNumberFormat="1" applyFont="1" applyFill="1" applyBorder="1" applyAlignment="1">
      <alignment horizontal="center" vertical="center"/>
    </xf>
    <xf numFmtId="0" fontId="44" fillId="0" borderId="2" xfId="102" applyFont="1" applyBorder="1" applyAlignment="1">
      <alignment horizontal="justify" vertical="top" wrapText="1"/>
    </xf>
    <xf numFmtId="172" fontId="44" fillId="0" borderId="2" xfId="103" applyFont="1" applyFill="1" applyBorder="1" applyAlignment="1" applyProtection="1">
      <alignment horizontal="center" vertical="center"/>
    </xf>
    <xf numFmtId="0" fontId="44" fillId="0" borderId="2" xfId="1" applyFont="1" applyBorder="1" applyAlignment="1">
      <alignment horizontal="justify" vertical="top" wrapText="1"/>
    </xf>
    <xf numFmtId="0" fontId="44" fillId="0" borderId="2" xfId="104" applyFont="1" applyBorder="1" applyAlignment="1">
      <alignment horizontal="justify" vertical="top" wrapText="1"/>
    </xf>
    <xf numFmtId="0" fontId="44" fillId="0" borderId="2" xfId="104" applyFont="1" applyBorder="1" applyAlignment="1">
      <alignment horizontal="left" vertical="top" wrapText="1"/>
    </xf>
    <xf numFmtId="0" fontId="44" fillId="0" borderId="2" xfId="95" applyFont="1" applyBorder="1" applyAlignment="1">
      <alignment horizontal="left" vertical="top" wrapText="1"/>
    </xf>
    <xf numFmtId="4" fontId="44" fillId="0" borderId="2" xfId="95" applyNumberFormat="1" applyFont="1" applyBorder="1" applyAlignment="1">
      <alignment horizontal="left" vertical="top" wrapText="1"/>
    </xf>
    <xf numFmtId="0" fontId="44" fillId="0" borderId="2" xfId="0" applyFont="1" applyBorder="1" applyAlignment="1">
      <alignment horizontal="left" vertical="top" wrapText="1"/>
    </xf>
    <xf numFmtId="0" fontId="44" fillId="0" borderId="2" xfId="0" applyFont="1" applyBorder="1" applyAlignment="1">
      <alignment horizontal="center" vertical="center" wrapText="1"/>
    </xf>
    <xf numFmtId="164" fontId="44" fillId="0" borderId="2" xfId="23" applyFont="1" applyBorder="1" applyAlignment="1">
      <alignment horizontal="center" vertical="center" wrapText="1"/>
    </xf>
    <xf numFmtId="0" fontId="44" fillId="0" borderId="2" xfId="81" applyFont="1" applyBorder="1" applyAlignment="1">
      <alignment horizontal="justify" vertical="top" wrapText="1"/>
    </xf>
    <xf numFmtId="0" fontId="44" fillId="0" borderId="2" xfId="0" applyFont="1" applyBorder="1" applyAlignment="1">
      <alignment horizontal="center" vertical="center"/>
    </xf>
    <xf numFmtId="0" fontId="44" fillId="0" borderId="2" xfId="0" applyFont="1" applyBorder="1" applyAlignment="1">
      <alignment vertical="top" wrapText="1"/>
    </xf>
    <xf numFmtId="4" fontId="45" fillId="0" borderId="2" xfId="95" applyNumberFormat="1" applyFont="1" applyBorder="1" applyAlignment="1">
      <alignment horizontal="right" vertical="top" wrapText="1"/>
    </xf>
    <xf numFmtId="4" fontId="44" fillId="0" borderId="23" xfId="0" applyNumberFormat="1" applyFont="1" applyBorder="1" applyAlignment="1">
      <alignment horizontal="justify" vertical="top" wrapText="1"/>
    </xf>
    <xf numFmtId="43" fontId="44" fillId="0" borderId="23" xfId="99" applyFont="1" applyFill="1" applyBorder="1" applyAlignment="1" applyProtection="1">
      <alignment horizontal="center" vertical="center"/>
    </xf>
    <xf numFmtId="164" fontId="44" fillId="0" borderId="23" xfId="23" applyFont="1" applyBorder="1" applyAlignment="1">
      <alignment horizontal="center" vertical="center"/>
    </xf>
    <xf numFmtId="4" fontId="44" fillId="0" borderId="3" xfId="0" applyNumberFormat="1" applyFont="1" applyBorder="1" applyAlignment="1">
      <alignment horizontal="justify" vertical="top" wrapText="1"/>
    </xf>
    <xf numFmtId="43" fontId="44" fillId="0" borderId="3" xfId="99" applyFont="1" applyFill="1" applyBorder="1" applyAlignment="1" applyProtection="1">
      <alignment horizontal="center" vertical="center"/>
    </xf>
    <xf numFmtId="164" fontId="44" fillId="0" borderId="3" xfId="23" applyFont="1" applyBorder="1" applyAlignment="1" applyProtection="1">
      <alignment horizontal="right" vertical="center"/>
      <protection locked="0"/>
    </xf>
    <xf numFmtId="0" fontId="45" fillId="0" borderId="2" xfId="1" applyFont="1" applyBorder="1" applyAlignment="1">
      <alignment horizontal="right" vertical="center" wrapText="1"/>
    </xf>
    <xf numFmtId="164" fontId="44" fillId="0" borderId="23" xfId="23" applyFont="1" applyBorder="1" applyAlignment="1" applyProtection="1">
      <alignment horizontal="right" vertical="center"/>
      <protection locked="0"/>
    </xf>
    <xf numFmtId="0" fontId="45" fillId="0" borderId="2" xfId="0" applyFont="1" applyBorder="1" applyAlignment="1">
      <alignment horizontal="right" vertical="top" wrapText="1"/>
    </xf>
    <xf numFmtId="0" fontId="45" fillId="0" borderId="2" xfId="102" applyFont="1" applyBorder="1" applyAlignment="1">
      <alignment horizontal="right" vertical="top" wrapText="1"/>
    </xf>
    <xf numFmtId="0" fontId="45" fillId="0" borderId="2" xfId="104" applyFont="1" applyBorder="1" applyAlignment="1">
      <alignment horizontal="right" vertical="top" wrapText="1"/>
    </xf>
    <xf numFmtId="0" fontId="45" fillId="0" borderId="2" xfId="95" applyFont="1" applyBorder="1" applyAlignment="1">
      <alignment horizontal="right" vertical="top" wrapText="1"/>
    </xf>
    <xf numFmtId="4" fontId="44" fillId="0" borderId="23" xfId="95" applyNumberFormat="1" applyFont="1" applyBorder="1" applyAlignment="1">
      <alignment horizontal="justify" vertical="top" wrapText="1"/>
    </xf>
    <xf numFmtId="169" fontId="44" fillId="0" borderId="23" xfId="96" applyFont="1" applyFill="1" applyBorder="1" applyAlignment="1" applyProtection="1">
      <alignment horizontal="center" vertical="center"/>
    </xf>
    <xf numFmtId="0" fontId="44" fillId="0" borderId="3" xfId="0" applyFont="1" applyBorder="1" applyAlignment="1">
      <alignment vertical="top" wrapText="1"/>
    </xf>
    <xf numFmtId="0" fontId="44" fillId="0" borderId="3" xfId="0" applyFont="1" applyBorder="1" applyAlignment="1">
      <alignment horizontal="center" vertical="center" wrapText="1"/>
    </xf>
    <xf numFmtId="164" fontId="44" fillId="0" borderId="3" xfId="23" applyFont="1" applyBorder="1" applyAlignment="1">
      <alignment horizontal="center" vertical="center" wrapText="1"/>
    </xf>
    <xf numFmtId="164" fontId="44" fillId="0" borderId="1" xfId="23" applyFont="1" applyBorder="1" applyAlignment="1">
      <alignment horizontal="center" vertical="center"/>
    </xf>
    <xf numFmtId="169" fontId="43" fillId="0" borderId="0" xfId="94" applyFont="1" applyFill="1" applyBorder="1" applyAlignment="1">
      <alignment vertical="top" wrapText="1"/>
    </xf>
    <xf numFmtId="170" fontId="43" fillId="0" borderId="0" xfId="0" applyNumberFormat="1" applyFont="1" applyBorder="1" applyAlignment="1">
      <alignment horizontal="center" vertical="top"/>
    </xf>
    <xf numFmtId="43" fontId="43" fillId="0" borderId="0" xfId="0" applyNumberFormat="1" applyFont="1" applyBorder="1" applyAlignment="1">
      <alignment vertical="top" wrapText="1"/>
    </xf>
    <xf numFmtId="0" fontId="43" fillId="0" borderId="0" xfId="0" applyFont="1" applyBorder="1" applyAlignment="1">
      <alignment vertical="top" wrapText="1"/>
    </xf>
    <xf numFmtId="4" fontId="43" fillId="0" borderId="3" xfId="0" applyNumberFormat="1" applyFont="1" applyBorder="1" applyAlignment="1">
      <alignment horizontal="justify" vertical="top" wrapText="1"/>
    </xf>
    <xf numFmtId="169" fontId="43" fillId="0" borderId="1" xfId="94" applyFont="1" applyFill="1" applyBorder="1" applyAlignment="1">
      <alignment vertical="top" wrapText="1"/>
    </xf>
    <xf numFmtId="0" fontId="43" fillId="0" borderId="9" xfId="0" applyFont="1" applyBorder="1" applyAlignment="1">
      <alignment vertical="top" wrapText="1"/>
    </xf>
    <xf numFmtId="164" fontId="43" fillId="0" borderId="0" xfId="23" applyFont="1" applyBorder="1" applyAlignment="1">
      <alignment horizontal="right" vertical="center" wrapText="1"/>
    </xf>
    <xf numFmtId="164" fontId="43" fillId="0" borderId="74" xfId="23" applyFont="1" applyBorder="1" applyAlignment="1">
      <alignment horizontal="right" vertical="center" wrapText="1"/>
    </xf>
    <xf numFmtId="0" fontId="42" fillId="0" borderId="76" xfId="0" applyFont="1" applyBorder="1" applyAlignment="1">
      <alignment horizontal="center" vertical="top" wrapText="1"/>
    </xf>
    <xf numFmtId="169" fontId="43" fillId="0" borderId="18" xfId="94" applyFont="1" applyFill="1" applyBorder="1" applyAlignment="1">
      <alignment horizontal="center" vertical="center" wrapText="1"/>
    </xf>
    <xf numFmtId="0" fontId="42" fillId="0" borderId="9" xfId="0" applyFont="1" applyBorder="1" applyAlignment="1">
      <alignment horizontal="center" vertical="top" wrapText="1"/>
    </xf>
    <xf numFmtId="0" fontId="46" fillId="4" borderId="0" xfId="0" applyFont="1" applyFill="1"/>
    <xf numFmtId="0" fontId="47" fillId="9" borderId="106" xfId="0" applyFont="1" applyFill="1" applyBorder="1" applyAlignment="1">
      <alignment horizontal="center" vertical="center" wrapText="1"/>
    </xf>
    <xf numFmtId="0" fontId="46" fillId="11" borderId="2" xfId="0" applyFont="1" applyFill="1" applyBorder="1" applyAlignment="1">
      <alignment horizontal="left" vertical="center" wrapText="1"/>
    </xf>
    <xf numFmtId="0" fontId="46" fillId="11" borderId="2" xfId="0" applyFont="1" applyFill="1" applyBorder="1" applyAlignment="1">
      <alignment horizontal="center" vertical="center" wrapText="1"/>
    </xf>
    <xf numFmtId="0" fontId="48" fillId="11" borderId="2" xfId="0" applyFont="1" applyFill="1" applyBorder="1" applyAlignment="1">
      <alignment horizontal="center" vertical="center"/>
    </xf>
    <xf numFmtId="4" fontId="47" fillId="11" borderId="2" xfId="0" applyNumberFormat="1" applyFont="1" applyFill="1" applyBorder="1" applyAlignment="1">
      <alignment horizontal="right" vertical="center"/>
    </xf>
    <xf numFmtId="0" fontId="46" fillId="11" borderId="2" xfId="0" applyFont="1" applyFill="1" applyBorder="1" applyAlignment="1">
      <alignment horizontal="center" vertical="center"/>
    </xf>
    <xf numFmtId="4" fontId="46" fillId="12" borderId="2" xfId="0" applyNumberFormat="1" applyFont="1" applyFill="1" applyBorder="1" applyAlignment="1">
      <alignment horizontal="right" vertical="center"/>
    </xf>
    <xf numFmtId="4" fontId="47" fillId="13" borderId="2" xfId="0" applyNumberFormat="1" applyFont="1" applyFill="1" applyBorder="1" applyAlignment="1">
      <alignment horizontal="right" vertical="center"/>
    </xf>
    <xf numFmtId="0" fontId="46" fillId="4" borderId="0" xfId="0" applyFont="1" applyFill="1" applyBorder="1"/>
    <xf numFmtId="0" fontId="46" fillId="4" borderId="2" xfId="0" applyFont="1" applyFill="1" applyBorder="1"/>
    <xf numFmtId="0" fontId="46" fillId="4" borderId="2" xfId="0" applyFont="1" applyFill="1" applyBorder="1" applyAlignment="1">
      <alignment wrapText="1"/>
    </xf>
    <xf numFmtId="2" fontId="48" fillId="11" borderId="2" xfId="0" applyNumberFormat="1" applyFont="1" applyFill="1" applyBorder="1" applyAlignment="1">
      <alignment horizontal="center" vertical="center"/>
    </xf>
    <xf numFmtId="0" fontId="46" fillId="9" borderId="2" xfId="0" applyFont="1" applyFill="1" applyBorder="1"/>
    <xf numFmtId="4" fontId="47" fillId="9" borderId="2" xfId="0" applyNumberFormat="1" applyFont="1" applyFill="1" applyBorder="1" applyAlignment="1">
      <alignment horizontal="right" vertical="center"/>
    </xf>
    <xf numFmtId="0" fontId="47" fillId="11" borderId="2" xfId="0" applyFont="1" applyFill="1" applyBorder="1" applyAlignment="1">
      <alignment horizontal="left" vertical="center"/>
    </xf>
    <xf numFmtId="0" fontId="47" fillId="10" borderId="2" xfId="0" applyFont="1" applyFill="1" applyBorder="1" applyAlignment="1">
      <alignment horizontal="left" vertical="center"/>
    </xf>
    <xf numFmtId="0" fontId="47" fillId="9" borderId="2" xfId="0" applyFont="1" applyFill="1" applyBorder="1" applyAlignment="1">
      <alignment horizontal="right" vertical="center"/>
    </xf>
    <xf numFmtId="0" fontId="46" fillId="8" borderId="106" xfId="0" applyFont="1" applyFill="1" applyBorder="1"/>
    <xf numFmtId="164" fontId="47" fillId="8" borderId="106" xfId="23" applyFont="1" applyFill="1" applyBorder="1" applyAlignment="1">
      <alignment horizontal="right" vertical="center"/>
    </xf>
    <xf numFmtId="0" fontId="47" fillId="9" borderId="3" xfId="0" applyFont="1" applyFill="1" applyBorder="1" applyAlignment="1">
      <alignment horizontal="right" vertical="center"/>
    </xf>
    <xf numFmtId="0" fontId="46" fillId="9" borderId="3" xfId="0" applyFont="1" applyFill="1" applyBorder="1"/>
    <xf numFmtId="4" fontId="47" fillId="9" borderId="3" xfId="0" applyNumberFormat="1" applyFont="1" applyFill="1" applyBorder="1" applyAlignment="1">
      <alignment horizontal="right" vertical="center"/>
    </xf>
    <xf numFmtId="0" fontId="46" fillId="9" borderId="2" xfId="0" applyFont="1" applyFill="1" applyBorder="1" applyAlignment="1">
      <alignment vertical="center"/>
    </xf>
    <xf numFmtId="0" fontId="45" fillId="15" borderId="36" xfId="0" applyFont="1" applyFill="1" applyBorder="1"/>
    <xf numFmtId="0" fontId="44" fillId="4" borderId="0" xfId="0" applyFont="1" applyFill="1"/>
    <xf numFmtId="4" fontId="44" fillId="11" borderId="81" xfId="0" applyNumberFormat="1" applyFont="1" applyFill="1" applyBorder="1" applyAlignment="1">
      <alignment horizontal="right" vertical="center"/>
    </xf>
    <xf numFmtId="164" fontId="44" fillId="4" borderId="0" xfId="23" applyFont="1" applyFill="1"/>
    <xf numFmtId="0" fontId="44" fillId="4" borderId="9" xfId="0" applyFont="1" applyFill="1" applyBorder="1"/>
    <xf numFmtId="0" fontId="44" fillId="4" borderId="0" xfId="0" applyFont="1" applyFill="1" applyBorder="1"/>
    <xf numFmtId="0" fontId="44" fillId="4" borderId="1" xfId="0" applyFont="1" applyFill="1" applyBorder="1"/>
    <xf numFmtId="164" fontId="44" fillId="4" borderId="0" xfId="23" applyFont="1" applyFill="1" applyBorder="1"/>
    <xf numFmtId="0" fontId="47" fillId="9" borderId="81" xfId="0" applyFont="1" applyFill="1" applyBorder="1" applyAlignment="1">
      <alignment horizontal="center" vertical="center" wrapText="1"/>
    </xf>
    <xf numFmtId="0" fontId="46" fillId="9" borderId="81" xfId="0" applyFont="1" applyFill="1" applyBorder="1"/>
    <xf numFmtId="4" fontId="47" fillId="9" borderId="81" xfId="0" applyNumberFormat="1" applyFont="1" applyFill="1" applyBorder="1" applyAlignment="1">
      <alignment horizontal="right" vertical="center"/>
    </xf>
    <xf numFmtId="4" fontId="39" fillId="7" borderId="0" xfId="0" applyNumberFormat="1" applyFont="1" applyFill="1" applyBorder="1" applyAlignment="1">
      <alignment horizontal="right" vertical="center"/>
    </xf>
    <xf numFmtId="0" fontId="51" fillId="23" borderId="36" xfId="0" applyFont="1" applyFill="1" applyBorder="1" applyAlignment="1">
      <alignment horizontal="center" vertical="center" wrapText="1"/>
    </xf>
    <xf numFmtId="0" fontId="51" fillId="19" borderId="23" xfId="0" applyFont="1" applyFill="1" applyBorder="1" applyAlignment="1">
      <alignment horizontal="center" vertical="center"/>
    </xf>
    <xf numFmtId="0" fontId="50" fillId="19" borderId="23" xfId="0" applyFont="1" applyFill="1" applyBorder="1" applyAlignment="1">
      <alignment horizontal="left" vertical="top" wrapText="1"/>
    </xf>
    <xf numFmtId="3" fontId="51" fillId="19" borderId="23" xfId="0" applyNumberFormat="1" applyFont="1" applyFill="1" applyBorder="1" applyAlignment="1">
      <alignment horizontal="center" vertical="center"/>
    </xf>
    <xf numFmtId="0" fontId="50" fillId="19" borderId="23" xfId="0" applyFont="1" applyFill="1" applyBorder="1" applyAlignment="1">
      <alignment horizontal="center" vertical="center"/>
    </xf>
    <xf numFmtId="4" fontId="50" fillId="11" borderId="23" xfId="0" applyNumberFormat="1" applyFont="1" applyFill="1" applyBorder="1" applyAlignment="1">
      <alignment horizontal="right" vertical="center"/>
    </xf>
    <xf numFmtId="4" fontId="51" fillId="20" borderId="23" xfId="0" applyNumberFormat="1" applyFont="1" applyFill="1" applyBorder="1" applyAlignment="1">
      <alignment horizontal="right" vertical="center"/>
    </xf>
    <xf numFmtId="0" fontId="50" fillId="2" borderId="36" xfId="0" applyFont="1" applyFill="1" applyBorder="1"/>
    <xf numFmtId="0" fontId="51" fillId="2" borderId="36" xfId="0" applyFont="1" applyFill="1" applyBorder="1" applyAlignment="1">
      <alignment wrapText="1"/>
    </xf>
    <xf numFmtId="0" fontId="37" fillId="4" borderId="9" xfId="0" applyFont="1" applyFill="1" applyBorder="1"/>
    <xf numFmtId="0" fontId="51" fillId="19" borderId="9" xfId="0" applyFont="1" applyFill="1" applyBorder="1" applyAlignment="1">
      <alignment horizontal="center" vertical="center"/>
    </xf>
    <xf numFmtId="4" fontId="51" fillId="20" borderId="1" xfId="0" applyNumberFormat="1" applyFont="1" applyFill="1" applyBorder="1" applyAlignment="1">
      <alignment horizontal="right" vertical="center"/>
    </xf>
    <xf numFmtId="0" fontId="51" fillId="19" borderId="73" xfId="0" applyFont="1" applyFill="1" applyBorder="1" applyAlignment="1">
      <alignment horizontal="center" vertical="center"/>
    </xf>
    <xf numFmtId="4" fontId="37" fillId="11" borderId="0" xfId="0" applyNumberFormat="1" applyFont="1" applyFill="1" applyBorder="1" applyAlignment="1">
      <alignment horizontal="right" vertical="center"/>
    </xf>
    <xf numFmtId="0" fontId="50" fillId="19" borderId="3" xfId="0" applyFont="1" applyFill="1" applyBorder="1" applyAlignment="1">
      <alignment horizontal="left" vertical="top" wrapText="1"/>
    </xf>
    <xf numFmtId="3" fontId="51" fillId="19" borderId="3" xfId="0" applyNumberFormat="1" applyFont="1" applyFill="1" applyBorder="1" applyAlignment="1">
      <alignment horizontal="center" vertical="center"/>
    </xf>
    <xf numFmtId="0" fontId="50" fillId="19" borderId="3" xfId="0" applyFont="1" applyFill="1" applyBorder="1" applyAlignment="1">
      <alignment horizontal="center" vertical="center"/>
    </xf>
    <xf numFmtId="4" fontId="50" fillId="11" borderId="3" xfId="0" applyNumberFormat="1" applyFont="1" applyFill="1" applyBorder="1" applyAlignment="1">
      <alignment horizontal="right" vertical="center"/>
    </xf>
    <xf numFmtId="4" fontId="51" fillId="20" borderId="3" xfId="0" applyNumberFormat="1" applyFont="1" applyFill="1" applyBorder="1" applyAlignment="1">
      <alignment horizontal="right" vertical="center"/>
    </xf>
    <xf numFmtId="0" fontId="50" fillId="19" borderId="2" xfId="0" applyFont="1" applyFill="1" applyBorder="1" applyAlignment="1">
      <alignment horizontal="left" vertical="top" wrapText="1"/>
    </xf>
    <xf numFmtId="3" fontId="51" fillId="19" borderId="2" xfId="0" applyNumberFormat="1" applyFont="1" applyFill="1" applyBorder="1" applyAlignment="1">
      <alignment horizontal="center" vertical="center"/>
    </xf>
    <xf numFmtId="0" fontId="50" fillId="19" borderId="2" xfId="0" applyFont="1" applyFill="1" applyBorder="1" applyAlignment="1">
      <alignment horizontal="center" vertical="center"/>
    </xf>
    <xf numFmtId="4" fontId="50" fillId="11" borderId="2" xfId="0" applyNumberFormat="1" applyFont="1" applyFill="1" applyBorder="1" applyAlignment="1">
      <alignment horizontal="right" vertical="center"/>
    </xf>
    <xf numFmtId="4" fontId="51" fillId="20" borderId="2" xfId="0" applyNumberFormat="1" applyFont="1" applyFill="1" applyBorder="1" applyAlignment="1">
      <alignment horizontal="right" vertical="center"/>
    </xf>
    <xf numFmtId="0" fontId="51" fillId="19" borderId="2" xfId="0" applyFont="1" applyFill="1" applyBorder="1" applyAlignment="1">
      <alignment horizontal="right" vertical="top" wrapText="1"/>
    </xf>
    <xf numFmtId="0" fontId="51" fillId="19" borderId="3" xfId="0" applyFont="1" applyFill="1" applyBorder="1" applyAlignment="1">
      <alignment horizontal="center" vertical="center"/>
    </xf>
    <xf numFmtId="0" fontId="51" fillId="19" borderId="2" xfId="0" applyFont="1" applyFill="1" applyBorder="1" applyAlignment="1">
      <alignment horizontal="center" vertical="center"/>
    </xf>
    <xf numFmtId="4" fontId="51" fillId="20" borderId="0" xfId="0" applyNumberFormat="1" applyFont="1" applyFill="1" applyBorder="1" applyAlignment="1">
      <alignment horizontal="right" vertical="center"/>
    </xf>
    <xf numFmtId="0" fontId="51" fillId="19" borderId="0" xfId="0" applyFont="1" applyFill="1" applyBorder="1" applyAlignment="1">
      <alignment horizontal="left" vertical="center"/>
    </xf>
    <xf numFmtId="0" fontId="45" fillId="19" borderId="0" xfId="0" applyFont="1" applyFill="1" applyAlignment="1">
      <alignment horizontal="center" vertical="center"/>
    </xf>
    <xf numFmtId="4" fontId="45" fillId="20" borderId="0" xfId="0" applyNumberFormat="1" applyFont="1" applyFill="1" applyAlignment="1">
      <alignment horizontal="right" vertical="center"/>
    </xf>
    <xf numFmtId="0" fontId="45" fillId="19" borderId="9" xfId="0" applyFont="1" applyFill="1" applyBorder="1" applyAlignment="1">
      <alignment horizontal="center" vertical="center"/>
    </xf>
    <xf numFmtId="4" fontId="45" fillId="20" borderId="1" xfId="0" applyNumberFormat="1" applyFont="1" applyFill="1" applyBorder="1" applyAlignment="1">
      <alignment horizontal="right" vertical="center"/>
    </xf>
    <xf numFmtId="0" fontId="45" fillId="19" borderId="73" xfId="0" applyFont="1" applyFill="1" applyBorder="1" applyAlignment="1">
      <alignment horizontal="center" vertical="center"/>
    </xf>
    <xf numFmtId="0" fontId="45" fillId="24" borderId="36" xfId="0" applyFont="1" applyFill="1" applyBorder="1" applyAlignment="1">
      <alignment horizontal="center" vertical="center" wrapText="1"/>
    </xf>
    <xf numFmtId="0" fontId="45" fillId="24" borderId="36" xfId="0" applyFont="1" applyFill="1" applyBorder="1" applyAlignment="1">
      <alignment vertical="center" wrapText="1"/>
    </xf>
    <xf numFmtId="0" fontId="45" fillId="25" borderId="23" xfId="0" applyFont="1" applyFill="1" applyBorder="1" applyAlignment="1">
      <alignment wrapText="1"/>
    </xf>
    <xf numFmtId="0" fontId="44" fillId="25" borderId="23" xfId="0" applyFont="1" applyFill="1" applyBorder="1"/>
    <xf numFmtId="0" fontId="45" fillId="25" borderId="2" xfId="0" applyFont="1" applyFill="1" applyBorder="1" applyAlignment="1">
      <alignment horizontal="center" wrapText="1"/>
    </xf>
    <xf numFmtId="0" fontId="44" fillId="25" borderId="2" xfId="0" applyFont="1" applyFill="1" applyBorder="1" applyAlignment="1">
      <alignment vertical="top" wrapText="1"/>
    </xf>
    <xf numFmtId="0" fontId="44" fillId="25" borderId="2" xfId="0" applyFont="1" applyFill="1" applyBorder="1" applyAlignment="1">
      <alignment horizontal="center" vertical="center"/>
    </xf>
    <xf numFmtId="2" fontId="45" fillId="25" borderId="2" xfId="0" applyNumberFormat="1" applyFont="1" applyFill="1" applyBorder="1" applyAlignment="1">
      <alignment horizontal="center" vertical="center"/>
    </xf>
    <xf numFmtId="3" fontId="44" fillId="26" borderId="2" xfId="0" applyNumberFormat="1" applyFont="1" applyFill="1" applyBorder="1" applyAlignment="1">
      <alignment horizontal="center" vertical="center"/>
    </xf>
    <xf numFmtId="4" fontId="45" fillId="20" borderId="2" xfId="0" applyNumberFormat="1" applyFont="1" applyFill="1" applyBorder="1" applyAlignment="1">
      <alignment horizontal="center" vertical="center"/>
    </xf>
    <xf numFmtId="0" fontId="44" fillId="4" borderId="2" xfId="0" applyFont="1" applyFill="1" applyBorder="1" applyAlignment="1">
      <alignment horizontal="center" wrapText="1"/>
    </xf>
    <xf numFmtId="0" fontId="44" fillId="4" borderId="2" xfId="0" applyFont="1" applyFill="1" applyBorder="1"/>
    <xf numFmtId="0" fontId="44" fillId="4" borderId="2" xfId="0" applyFont="1" applyFill="1" applyBorder="1" applyAlignment="1">
      <alignment horizontal="center" vertical="center"/>
    </xf>
    <xf numFmtId="0" fontId="44" fillId="4" borderId="2" xfId="0" applyFont="1" applyFill="1" applyBorder="1" applyAlignment="1">
      <alignment wrapText="1"/>
    </xf>
    <xf numFmtId="0" fontId="45" fillId="25" borderId="2" xfId="0" applyFont="1" applyFill="1" applyBorder="1" applyAlignment="1">
      <alignment wrapText="1"/>
    </xf>
    <xf numFmtId="0" fontId="44" fillId="25" borderId="2" xfId="0" applyFont="1" applyFill="1" applyBorder="1"/>
    <xf numFmtId="0" fontId="45" fillId="4" borderId="3" xfId="0" applyFont="1" applyFill="1" applyBorder="1" applyAlignment="1">
      <alignment wrapText="1"/>
    </xf>
    <xf numFmtId="0" fontId="44" fillId="4" borderId="3" xfId="0" applyFont="1" applyFill="1" applyBorder="1"/>
    <xf numFmtId="0" fontId="44" fillId="4" borderId="3" xfId="0" applyFont="1" applyFill="1" applyBorder="1" applyAlignment="1">
      <alignment horizontal="center" vertical="center"/>
    </xf>
    <xf numFmtId="4" fontId="45" fillId="20" borderId="3" xfId="0" applyNumberFormat="1" applyFont="1" applyFill="1" applyBorder="1" applyAlignment="1">
      <alignment horizontal="center" vertical="center"/>
    </xf>
    <xf numFmtId="4" fontId="44" fillId="26" borderId="36" xfId="0" applyNumberFormat="1" applyFont="1" applyFill="1" applyBorder="1" applyAlignment="1">
      <alignment horizontal="center" vertical="center"/>
    </xf>
    <xf numFmtId="0" fontId="44" fillId="26" borderId="36" xfId="0" applyFont="1" applyFill="1" applyBorder="1" applyAlignment="1">
      <alignment horizontal="center" vertical="center"/>
    </xf>
    <xf numFmtId="164" fontId="45" fillId="24" borderId="36" xfId="23" applyFont="1" applyFill="1" applyBorder="1" applyAlignment="1">
      <alignment vertical="center" wrapText="1"/>
    </xf>
    <xf numFmtId="164" fontId="44" fillId="25" borderId="23" xfId="23" applyFont="1" applyFill="1" applyBorder="1"/>
    <xf numFmtId="164" fontId="44" fillId="26" borderId="2" xfId="23" applyFont="1" applyFill="1" applyBorder="1" applyAlignment="1">
      <alignment horizontal="center" vertical="center"/>
    </xf>
    <xf numFmtId="164" fontId="44" fillId="4" borderId="2" xfId="23" applyFont="1" applyFill="1" applyBorder="1" applyAlignment="1">
      <alignment horizontal="center" vertical="center"/>
    </xf>
    <xf numFmtId="164" fontId="44" fillId="4" borderId="3" xfId="23" applyFont="1" applyFill="1" applyBorder="1" applyAlignment="1">
      <alignment horizontal="center" vertical="center"/>
    </xf>
    <xf numFmtId="0" fontId="44" fillId="4" borderId="0" xfId="0" applyFont="1" applyFill="1" applyBorder="1" applyAlignment="1">
      <alignment horizontal="center" vertical="center"/>
    </xf>
    <xf numFmtId="164" fontId="44" fillId="4" borderId="0" xfId="23" applyFont="1" applyFill="1" applyBorder="1" applyAlignment="1">
      <alignment horizontal="center" vertical="center"/>
    </xf>
    <xf numFmtId="0" fontId="45" fillId="25" borderId="2" xfId="0" applyFont="1" applyFill="1" applyBorder="1" applyAlignment="1">
      <alignment horizontal="right" vertical="top" wrapText="1"/>
    </xf>
    <xf numFmtId="0" fontId="45" fillId="25" borderId="3" xfId="0" applyFont="1" applyFill="1" applyBorder="1" applyAlignment="1">
      <alignment horizontal="center" wrapText="1"/>
    </xf>
    <xf numFmtId="0" fontId="44" fillId="25" borderId="3" xfId="0" applyFont="1" applyFill="1" applyBorder="1" applyAlignment="1">
      <alignment vertical="top" wrapText="1"/>
    </xf>
    <xf numFmtId="0" fontId="44" fillId="25" borderId="3" xfId="0" applyFont="1" applyFill="1" applyBorder="1" applyAlignment="1">
      <alignment horizontal="center" vertical="center"/>
    </xf>
    <xf numFmtId="2" fontId="45" fillId="25" borderId="3" xfId="0" applyNumberFormat="1" applyFont="1" applyFill="1" applyBorder="1" applyAlignment="1">
      <alignment horizontal="center" vertical="center"/>
    </xf>
    <xf numFmtId="164" fontId="44" fillId="26" borderId="3" xfId="23" applyFont="1" applyFill="1" applyBorder="1" applyAlignment="1">
      <alignment horizontal="center" vertical="center"/>
    </xf>
    <xf numFmtId="0" fontId="45" fillId="25" borderId="2" xfId="0" applyFont="1" applyFill="1" applyBorder="1" applyAlignment="1">
      <alignment horizontal="center" vertical="center" wrapText="1"/>
    </xf>
    <xf numFmtId="0" fontId="45" fillId="25" borderId="3" xfId="0" applyFont="1" applyFill="1" applyBorder="1" applyAlignment="1">
      <alignment horizontal="center" vertical="center" wrapText="1"/>
    </xf>
    <xf numFmtId="0" fontId="44" fillId="4" borderId="2" xfId="0" applyFont="1" applyFill="1" applyBorder="1" applyAlignment="1">
      <alignment horizontal="center" vertical="center" wrapText="1"/>
    </xf>
    <xf numFmtId="164" fontId="44" fillId="26" borderId="2" xfId="23" applyFont="1" applyFill="1" applyBorder="1"/>
    <xf numFmtId="0" fontId="44" fillId="4" borderId="2" xfId="0" applyFont="1" applyFill="1" applyBorder="1" applyAlignment="1">
      <alignment vertical="center" wrapText="1"/>
    </xf>
    <xf numFmtId="0" fontId="45" fillId="4" borderId="9" xfId="0" applyFont="1" applyFill="1" applyBorder="1" applyAlignment="1">
      <alignment wrapText="1"/>
    </xf>
    <xf numFmtId="4" fontId="45" fillId="20" borderId="1" xfId="0" applyNumberFormat="1" applyFont="1" applyFill="1" applyBorder="1" applyAlignment="1">
      <alignment horizontal="center" vertical="center"/>
    </xf>
    <xf numFmtId="0" fontId="44" fillId="4" borderId="9" xfId="0" applyFont="1" applyFill="1" applyBorder="1" applyAlignment="1">
      <alignment wrapText="1"/>
    </xf>
    <xf numFmtId="0" fontId="45" fillId="27" borderId="80" xfId="0" applyFont="1" applyFill="1" applyBorder="1" applyAlignment="1">
      <alignment horizontal="center" vertical="center" wrapText="1"/>
    </xf>
    <xf numFmtId="2" fontId="44" fillId="4" borderId="0" xfId="0" applyNumberFormat="1" applyFont="1" applyFill="1"/>
    <xf numFmtId="0" fontId="45" fillId="27" borderId="110" xfId="0" applyFont="1" applyFill="1" applyBorder="1" applyAlignment="1">
      <alignment horizontal="center" vertical="center" wrapText="1"/>
    </xf>
    <xf numFmtId="0" fontId="45" fillId="27" borderId="111" xfId="0" applyFont="1" applyFill="1" applyBorder="1" applyAlignment="1">
      <alignment horizontal="center" vertical="center" wrapText="1"/>
    </xf>
    <xf numFmtId="0" fontId="44" fillId="8" borderId="0" xfId="0" applyFont="1" applyFill="1"/>
    <xf numFmtId="0" fontId="45" fillId="20" borderId="0" xfId="0" applyFont="1" applyFill="1" applyBorder="1" applyAlignment="1">
      <alignment horizontal="center" vertical="center"/>
    </xf>
    <xf numFmtId="0" fontId="45" fillId="29" borderId="82" xfId="0" applyFont="1" applyFill="1" applyBorder="1" applyAlignment="1">
      <alignment horizontal="center" vertical="center" wrapText="1"/>
    </xf>
    <xf numFmtId="0" fontId="45" fillId="29" borderId="107" xfId="0" applyFont="1" applyFill="1" applyBorder="1" applyAlignment="1">
      <alignment horizontal="center" vertical="center" wrapText="1"/>
    </xf>
    <xf numFmtId="0" fontId="44" fillId="20" borderId="2" xfId="0" applyFont="1" applyFill="1" applyBorder="1" applyAlignment="1">
      <alignment horizontal="left" vertical="center" wrapText="1"/>
    </xf>
    <xf numFmtId="4" fontId="45" fillId="20" borderId="2" xfId="0" applyNumberFormat="1" applyFont="1" applyFill="1" applyBorder="1" applyAlignment="1">
      <alignment horizontal="right" vertical="center"/>
    </xf>
    <xf numFmtId="0" fontId="44" fillId="20" borderId="2" xfId="0" applyFont="1" applyFill="1" applyBorder="1" applyAlignment="1">
      <alignment horizontal="center" vertical="center"/>
    </xf>
    <xf numFmtId="0" fontId="52" fillId="19" borderId="2" xfId="0" applyFont="1" applyFill="1" applyBorder="1" applyAlignment="1">
      <alignment horizontal="right" vertical="center"/>
    </xf>
    <xf numFmtId="4" fontId="44" fillId="30" borderId="2" xfId="0" applyNumberFormat="1" applyFont="1" applyFill="1" applyBorder="1" applyAlignment="1">
      <alignment horizontal="right" vertical="center"/>
    </xf>
    <xf numFmtId="0" fontId="53" fillId="0" borderId="2" xfId="0" applyFont="1" applyBorder="1" applyAlignment="1">
      <alignment vertical="center"/>
    </xf>
    <xf numFmtId="0" fontId="54" fillId="0" borderId="2" xfId="0" applyFont="1" applyBorder="1" applyAlignment="1">
      <alignment vertical="center"/>
    </xf>
    <xf numFmtId="0" fontId="54" fillId="0" borderId="2" xfId="0" applyFont="1" applyBorder="1"/>
    <xf numFmtId="0" fontId="0" fillId="0" borderId="2" xfId="0" applyBorder="1"/>
    <xf numFmtId="0" fontId="44" fillId="8" borderId="2" xfId="0" applyFont="1" applyFill="1" applyBorder="1"/>
    <xf numFmtId="0" fontId="45" fillId="19" borderId="117" xfId="0" applyFont="1" applyFill="1" applyBorder="1" applyAlignment="1">
      <alignment horizontal="center" vertical="center"/>
    </xf>
    <xf numFmtId="0" fontId="44" fillId="19" borderId="118" xfId="0" applyFont="1" applyFill="1" applyBorder="1" applyAlignment="1">
      <alignment horizontal="left" vertical="center" wrapText="1"/>
    </xf>
    <xf numFmtId="4" fontId="45" fillId="19" borderId="118" xfId="0" applyNumberFormat="1" applyFont="1" applyFill="1" applyBorder="1" applyAlignment="1">
      <alignment horizontal="right" vertical="center"/>
    </xf>
    <xf numFmtId="0" fontId="44" fillId="19" borderId="118" xfId="0" applyFont="1" applyFill="1" applyBorder="1" applyAlignment="1">
      <alignment horizontal="center" vertical="center"/>
    </xf>
    <xf numFmtId="0" fontId="52" fillId="19" borderId="118" xfId="0" applyFont="1" applyFill="1" applyBorder="1" applyAlignment="1">
      <alignment horizontal="right" vertical="center"/>
    </xf>
    <xf numFmtId="4" fontId="44" fillId="30" borderId="118" xfId="0" applyNumberFormat="1" applyFont="1" applyFill="1" applyBorder="1" applyAlignment="1">
      <alignment horizontal="right" vertical="center"/>
    </xf>
    <xf numFmtId="0" fontId="45" fillId="19" borderId="114" xfId="0" applyFont="1" applyFill="1" applyBorder="1" applyAlignment="1">
      <alignment horizontal="center" vertical="center"/>
    </xf>
    <xf numFmtId="0" fontId="44" fillId="19" borderId="2" xfId="0" applyFont="1" applyFill="1" applyBorder="1" applyAlignment="1">
      <alignment horizontal="left" vertical="center" wrapText="1"/>
    </xf>
    <xf numFmtId="4" fontId="45" fillId="19" borderId="2" xfId="0" applyNumberFormat="1" applyFont="1" applyFill="1" applyBorder="1" applyAlignment="1">
      <alignment horizontal="right" vertical="center"/>
    </xf>
    <xf numFmtId="0" fontId="44" fillId="19" borderId="2" xfId="0" applyFont="1" applyFill="1" applyBorder="1" applyAlignment="1">
      <alignment horizontal="center" vertical="center"/>
    </xf>
    <xf numFmtId="0" fontId="45" fillId="20" borderId="114" xfId="0" applyFont="1" applyFill="1" applyBorder="1" applyAlignment="1">
      <alignment horizontal="center" vertical="center"/>
    </xf>
    <xf numFmtId="0" fontId="49" fillId="20" borderId="2" xfId="0" applyFont="1" applyFill="1" applyBorder="1" applyAlignment="1">
      <alignment horizontal="left" vertical="center" wrapText="1"/>
    </xf>
    <xf numFmtId="0" fontId="45" fillId="20" borderId="2" xfId="0" applyNumberFormat="1" applyFont="1" applyFill="1" applyBorder="1" applyAlignment="1">
      <alignment horizontal="right" vertical="center"/>
    </xf>
    <xf numFmtId="0" fontId="45" fillId="20" borderId="2" xfId="0" applyNumberFormat="1" applyFont="1" applyFill="1" applyBorder="1" applyAlignment="1">
      <alignment horizontal="center" vertical="center"/>
    </xf>
    <xf numFmtId="0" fontId="53" fillId="0" borderId="2" xfId="0" applyFont="1" applyBorder="1"/>
    <xf numFmtId="0" fontId="45" fillId="19" borderId="2" xfId="0" applyNumberFormat="1" applyFont="1" applyFill="1" applyBorder="1" applyAlignment="1">
      <alignment horizontal="center" vertical="center"/>
    </xf>
    <xf numFmtId="164" fontId="44" fillId="4" borderId="2" xfId="23" applyFont="1" applyFill="1" applyBorder="1"/>
    <xf numFmtId="164" fontId="45" fillId="8" borderId="2" xfId="23" applyFont="1" applyFill="1" applyBorder="1" applyAlignment="1">
      <alignment horizontal="right" vertical="center"/>
    </xf>
    <xf numFmtId="0" fontId="45" fillId="8" borderId="2" xfId="0" applyFont="1" applyFill="1" applyBorder="1" applyAlignment="1">
      <alignment horizontal="right" vertical="center"/>
    </xf>
    <xf numFmtId="0" fontId="45" fillId="20" borderId="2" xfId="0" applyFont="1" applyFill="1" applyBorder="1" applyAlignment="1">
      <alignment horizontal="center" vertical="center"/>
    </xf>
    <xf numFmtId="164" fontId="45" fillId="20" borderId="2" xfId="23" applyFont="1" applyFill="1" applyBorder="1" applyAlignment="1">
      <alignment horizontal="right" vertical="center"/>
    </xf>
    <xf numFmtId="0" fontId="45" fillId="8" borderId="119" xfId="0" applyFont="1" applyFill="1" applyBorder="1" applyAlignment="1">
      <alignment horizontal="right" vertical="center"/>
    </xf>
    <xf numFmtId="0" fontId="44" fillId="8" borderId="119" xfId="0" applyFont="1" applyFill="1" applyBorder="1"/>
    <xf numFmtId="164" fontId="45" fillId="8" borderId="119" xfId="23" applyFont="1" applyFill="1" applyBorder="1" applyAlignment="1">
      <alignment horizontal="right" vertical="center"/>
    </xf>
    <xf numFmtId="164" fontId="45" fillId="29" borderId="120" xfId="23" applyFont="1" applyFill="1" applyBorder="1" applyAlignment="1">
      <alignment horizontal="center" vertical="center" wrapText="1"/>
    </xf>
    <xf numFmtId="164" fontId="45" fillId="20" borderId="1" xfId="23" applyFont="1" applyFill="1" applyBorder="1" applyAlignment="1">
      <alignment horizontal="right" vertical="center"/>
    </xf>
    <xf numFmtId="164" fontId="44" fillId="4" borderId="1" xfId="23" applyFont="1" applyFill="1" applyBorder="1"/>
    <xf numFmtId="164" fontId="45" fillId="20" borderId="121" xfId="23" applyFont="1" applyFill="1" applyBorder="1" applyAlignment="1">
      <alignment horizontal="right" vertical="center"/>
    </xf>
    <xf numFmtId="164" fontId="45" fillId="20" borderId="23" xfId="23" applyFont="1" applyFill="1" applyBorder="1" applyAlignment="1">
      <alignment horizontal="right" vertical="center"/>
    </xf>
    <xf numFmtId="164" fontId="45" fillId="20" borderId="32" xfId="23" applyFont="1" applyFill="1" applyBorder="1" applyAlignment="1">
      <alignment horizontal="right" vertical="center"/>
    </xf>
    <xf numFmtId="164" fontId="45" fillId="8" borderId="1" xfId="23" applyFont="1" applyFill="1" applyBorder="1" applyAlignment="1">
      <alignment horizontal="right" vertical="center"/>
    </xf>
    <xf numFmtId="0" fontId="45" fillId="20" borderId="2" xfId="0" applyFont="1" applyFill="1" applyBorder="1" applyAlignment="1">
      <alignment horizontal="left" vertical="center" wrapText="1"/>
    </xf>
    <xf numFmtId="0" fontId="45" fillId="20" borderId="2" xfId="0" applyFont="1" applyFill="1" applyBorder="1" applyAlignment="1">
      <alignment vertical="center"/>
    </xf>
    <xf numFmtId="0" fontId="45" fillId="20" borderId="23" xfId="0" applyFont="1" applyFill="1" applyBorder="1" applyAlignment="1">
      <alignment vertical="center"/>
    </xf>
    <xf numFmtId="164" fontId="45" fillId="20" borderId="2" xfId="0" applyNumberFormat="1" applyFont="1" applyFill="1" applyBorder="1" applyAlignment="1">
      <alignment vertical="center"/>
    </xf>
    <xf numFmtId="0" fontId="44" fillId="4" borderId="123" xfId="0" applyFont="1" applyFill="1" applyBorder="1"/>
    <xf numFmtId="0" fontId="44" fillId="4" borderId="119" xfId="0" applyFont="1" applyFill="1" applyBorder="1" applyAlignment="1">
      <alignment wrapText="1"/>
    </xf>
    <xf numFmtId="0" fontId="44" fillId="4" borderId="119" xfId="0" applyFont="1" applyFill="1" applyBorder="1"/>
    <xf numFmtId="164" fontId="44" fillId="4" borderId="124" xfId="23" applyFont="1" applyFill="1" applyBorder="1"/>
    <xf numFmtId="0" fontId="45" fillId="8" borderId="114" xfId="0" applyFont="1" applyFill="1" applyBorder="1" applyAlignment="1">
      <alignment vertical="center"/>
    </xf>
    <xf numFmtId="0" fontId="23" fillId="0" borderId="30" xfId="46" applyFont="1" applyFill="1" applyBorder="1"/>
    <xf numFmtId="0" fontId="24" fillId="0" borderId="30" xfId="10" applyFont="1" applyFill="1" applyBorder="1"/>
    <xf numFmtId="0" fontId="26" fillId="0" borderId="30" xfId="10" applyFont="1" applyFill="1" applyBorder="1"/>
    <xf numFmtId="0" fontId="23" fillId="0" borderId="30" xfId="10" applyFont="1" applyFill="1" applyBorder="1"/>
    <xf numFmtId="0" fontId="26" fillId="0" borderId="30" xfId="46" applyFont="1" applyFill="1" applyBorder="1"/>
    <xf numFmtId="43" fontId="30" fillId="0" borderId="103" xfId="38" applyFont="1" applyFill="1" applyBorder="1" applyAlignment="1">
      <alignment horizontal="right"/>
    </xf>
    <xf numFmtId="43" fontId="30" fillId="0" borderId="96" xfId="38" applyFont="1" applyFill="1" applyBorder="1" applyAlignment="1">
      <alignment horizontal="right"/>
    </xf>
    <xf numFmtId="43" fontId="30" fillId="0" borderId="125" xfId="38" applyFont="1" applyFill="1" applyBorder="1" applyAlignment="1">
      <alignment horizontal="right"/>
    </xf>
    <xf numFmtId="43" fontId="30" fillId="0" borderId="126" xfId="38" applyFont="1" applyFill="1" applyBorder="1" applyAlignment="1">
      <alignment horizontal="right"/>
    </xf>
    <xf numFmtId="43" fontId="30" fillId="0" borderId="127" xfId="38" applyFont="1" applyFill="1" applyBorder="1" applyAlignment="1">
      <alignment horizontal="right"/>
    </xf>
    <xf numFmtId="43" fontId="30" fillId="0" borderId="128" xfId="38" applyFont="1" applyFill="1" applyBorder="1" applyAlignment="1">
      <alignment horizontal="right"/>
    </xf>
    <xf numFmtId="43" fontId="30" fillId="0" borderId="15" xfId="38" applyFont="1" applyFill="1" applyBorder="1" applyAlignment="1">
      <alignment horizontal="right"/>
    </xf>
    <xf numFmtId="4" fontId="23" fillId="0" borderId="129" xfId="10" applyNumberFormat="1" applyFont="1" applyBorder="1"/>
    <xf numFmtId="0" fontId="23" fillId="0" borderId="60" xfId="10" applyFont="1" applyBorder="1" applyAlignment="1">
      <alignment horizontal="center"/>
    </xf>
    <xf numFmtId="0" fontId="23" fillId="0" borderId="130" xfId="10" applyFont="1" applyBorder="1" applyAlignment="1">
      <alignment horizontal="center"/>
    </xf>
    <xf numFmtId="0" fontId="23" fillId="0" borderId="131" xfId="10" applyFont="1" applyBorder="1" applyAlignment="1">
      <alignment horizontal="center"/>
    </xf>
    <xf numFmtId="0" fontId="23" fillId="0" borderId="133" xfId="10" applyFont="1" applyBorder="1" applyAlignment="1">
      <alignment horizontal="center"/>
    </xf>
    <xf numFmtId="0" fontId="23" fillId="0" borderId="62" xfId="10" applyFont="1" applyBorder="1" applyAlignment="1">
      <alignment horizontal="center"/>
    </xf>
    <xf numFmtId="0" fontId="23" fillId="0" borderId="78" xfId="10" applyFont="1" applyBorder="1"/>
    <xf numFmtId="0" fontId="23" fillId="0" borderId="68" xfId="10" applyFont="1" applyBorder="1" applyAlignment="1">
      <alignment horizontal="center"/>
    </xf>
    <xf numFmtId="4" fontId="23" fillId="0" borderId="78" xfId="10" applyNumberFormat="1" applyFont="1" applyBorder="1" applyAlignment="1">
      <alignment horizontal="center"/>
    </xf>
    <xf numFmtId="4" fontId="23" fillId="0" borderId="134" xfId="10" applyNumberFormat="1" applyFont="1" applyBorder="1" applyAlignment="1">
      <alignment horizontal="center"/>
    </xf>
    <xf numFmtId="43" fontId="30" fillId="0" borderId="69" xfId="38" applyFont="1" applyFill="1" applyBorder="1" applyAlignment="1">
      <alignment horizontal="right"/>
    </xf>
    <xf numFmtId="0" fontId="42" fillId="8" borderId="135" xfId="0" applyFont="1" applyFill="1" applyBorder="1" applyAlignment="1">
      <alignment vertical="center"/>
    </xf>
    <xf numFmtId="0" fontId="42" fillId="8" borderId="132" xfId="0" applyFont="1" applyFill="1" applyBorder="1" applyAlignment="1">
      <alignment vertical="center"/>
    </xf>
    <xf numFmtId="3" fontId="42" fillId="0" borderId="135" xfId="0" applyNumberFormat="1" applyFont="1" applyBorder="1" applyAlignment="1">
      <alignment horizontal="center" vertical="center" wrapText="1"/>
    </xf>
    <xf numFmtId="169" fontId="42" fillId="0" borderId="132" xfId="94" applyFont="1" applyFill="1" applyBorder="1" applyAlignment="1">
      <alignment horizontal="center" vertical="center" wrapText="1"/>
    </xf>
    <xf numFmtId="0" fontId="43" fillId="0" borderId="133" xfId="0" applyFont="1" applyBorder="1" applyAlignment="1">
      <alignment vertical="top" wrapText="1"/>
    </xf>
    <xf numFmtId="169" fontId="42" fillId="0" borderId="15" xfId="94" applyFont="1" applyFill="1" applyBorder="1" applyAlignment="1">
      <alignment horizontal="center" vertical="center" wrapText="1"/>
    </xf>
    <xf numFmtId="0" fontId="44" fillId="0" borderId="13" xfId="95" applyFont="1" applyBorder="1" applyAlignment="1">
      <alignment horizontal="center" vertical="top" wrapText="1"/>
    </xf>
    <xf numFmtId="169" fontId="44" fillId="0" borderId="14" xfId="96" applyFont="1" applyFill="1" applyBorder="1" applyAlignment="1" applyProtection="1">
      <alignment vertical="center" wrapText="1"/>
    </xf>
    <xf numFmtId="169" fontId="44" fillId="0" borderId="15" xfId="96" applyFont="1" applyFill="1" applyBorder="1" applyAlignment="1" applyProtection="1">
      <alignment vertical="center" wrapText="1"/>
    </xf>
    <xf numFmtId="169" fontId="44" fillId="0" borderId="128" xfId="96" applyFont="1" applyFill="1" applyBorder="1" applyAlignment="1" applyProtection="1">
      <alignment vertical="center" wrapText="1"/>
    </xf>
    <xf numFmtId="3" fontId="44" fillId="0" borderId="13" xfId="98" applyNumberFormat="1" applyFont="1" applyFill="1" applyBorder="1" applyAlignment="1" applyProtection="1">
      <alignment horizontal="center" vertical="top"/>
    </xf>
    <xf numFmtId="3" fontId="44" fillId="0" borderId="136" xfId="98" applyNumberFormat="1" applyFont="1" applyFill="1" applyBorder="1" applyAlignment="1" applyProtection="1">
      <alignment horizontal="center" vertical="top"/>
    </xf>
    <xf numFmtId="3" fontId="44" fillId="0" borderId="13" xfId="100" applyNumberFormat="1" applyFont="1" applyFill="1" applyBorder="1" applyAlignment="1" applyProtection="1">
      <alignment horizontal="center" vertical="top"/>
    </xf>
    <xf numFmtId="3" fontId="44" fillId="0" borderId="136" xfId="100" applyNumberFormat="1" applyFont="1" applyFill="1" applyBorder="1" applyAlignment="1" applyProtection="1">
      <alignment horizontal="center" vertical="top"/>
    </xf>
    <xf numFmtId="3" fontId="44" fillId="0" borderId="137" xfId="100" applyNumberFormat="1" applyFont="1" applyFill="1" applyBorder="1" applyAlignment="1" applyProtection="1">
      <alignment horizontal="center" vertical="top"/>
    </xf>
    <xf numFmtId="0" fontId="44" fillId="0" borderId="13" xfId="0" applyFont="1" applyBorder="1" applyAlignment="1">
      <alignment horizontal="center" vertical="top" wrapText="1"/>
    </xf>
    <xf numFmtId="0" fontId="44" fillId="0" borderId="136" xfId="95" applyFont="1" applyBorder="1" applyAlignment="1">
      <alignment horizontal="center" vertical="top" wrapText="1"/>
    </xf>
    <xf numFmtId="0" fontId="44" fillId="0" borderId="137" xfId="95" applyFont="1" applyBorder="1" applyAlignment="1">
      <alignment horizontal="center" vertical="top" wrapText="1"/>
    </xf>
    <xf numFmtId="0" fontId="44" fillId="0" borderId="60" xfId="95" applyFont="1" applyBorder="1" applyAlignment="1">
      <alignment horizontal="center" vertical="top" wrapText="1"/>
    </xf>
    <xf numFmtId="0" fontId="43" fillId="0" borderId="130" xfId="0" applyFont="1" applyBorder="1" applyAlignment="1">
      <alignment horizontal="center" vertical="top" wrapText="1"/>
    </xf>
    <xf numFmtId="169" fontId="43" fillId="0" borderId="128" xfId="94" applyFont="1" applyFill="1" applyBorder="1" applyAlignment="1" applyProtection="1">
      <alignment vertical="center" wrapText="1"/>
    </xf>
    <xf numFmtId="0" fontId="43" fillId="0" borderId="135" xfId="0" applyFont="1" applyBorder="1" applyAlignment="1">
      <alignment horizontal="center" vertical="top" wrapText="1"/>
    </xf>
    <xf numFmtId="169" fontId="42" fillId="0" borderId="132" xfId="94" applyFont="1" applyFill="1" applyBorder="1" applyAlignment="1">
      <alignment vertical="center" wrapText="1"/>
    </xf>
    <xf numFmtId="0" fontId="43" fillId="0" borderId="60" xfId="0" applyFont="1" applyBorder="1" applyAlignment="1">
      <alignment horizontal="center" vertical="top" wrapText="1"/>
    </xf>
    <xf numFmtId="169" fontId="42" fillId="0" borderId="61" xfId="94" applyFont="1" applyFill="1" applyBorder="1" applyAlignment="1">
      <alignment vertical="center" wrapText="1"/>
    </xf>
    <xf numFmtId="0" fontId="43" fillId="0" borderId="60" xfId="0" applyFont="1" applyBorder="1" applyAlignment="1">
      <alignment vertical="top" wrapText="1"/>
    </xf>
    <xf numFmtId="169" fontId="43" fillId="0" borderId="61" xfId="94" applyFont="1" applyFill="1" applyBorder="1" applyAlignment="1">
      <alignment vertical="center" wrapText="1"/>
    </xf>
    <xf numFmtId="169" fontId="43" fillId="0" borderId="61" xfId="94" applyFont="1" applyFill="1" applyBorder="1" applyAlignment="1">
      <alignment horizontal="right" vertical="center" wrapText="1"/>
    </xf>
    <xf numFmtId="3" fontId="44" fillId="0" borderId="72" xfId="100" applyNumberFormat="1" applyFont="1" applyFill="1" applyBorder="1" applyAlignment="1" applyProtection="1">
      <alignment horizontal="center" vertical="top"/>
    </xf>
    <xf numFmtId="4" fontId="44" fillId="0" borderId="70" xfId="0" applyNumberFormat="1" applyFont="1" applyBorder="1" applyAlignment="1">
      <alignment horizontal="justify" vertical="top" wrapText="1"/>
    </xf>
    <xf numFmtId="43" fontId="44" fillId="0" borderId="70" xfId="99" applyFont="1" applyFill="1" applyBorder="1" applyAlignment="1" applyProtection="1">
      <alignment horizontal="center" vertical="center"/>
    </xf>
    <xf numFmtId="164" fontId="44" fillId="0" borderId="70" xfId="23" applyFont="1" applyBorder="1" applyAlignment="1" applyProtection="1">
      <alignment horizontal="right" vertical="center"/>
      <protection locked="0"/>
    </xf>
    <xf numFmtId="169" fontId="44" fillId="0" borderId="69" xfId="96" applyFont="1" applyFill="1" applyBorder="1" applyAlignment="1" applyProtection="1">
      <alignment vertical="center" wrapText="1"/>
    </xf>
    <xf numFmtId="0" fontId="44" fillId="0" borderId="72" xfId="95" applyFont="1" applyBorder="1" applyAlignment="1">
      <alignment horizontal="center" vertical="top" wrapText="1"/>
    </xf>
    <xf numFmtId="4" fontId="44" fillId="0" borderId="70" xfId="95" applyNumberFormat="1" applyFont="1" applyBorder="1" applyAlignment="1">
      <alignment horizontal="justify" vertical="top" wrapText="1"/>
    </xf>
    <xf numFmtId="169" fontId="44" fillId="0" borderId="70" xfId="96" applyFont="1" applyFill="1" applyBorder="1" applyAlignment="1" applyProtection="1">
      <alignment horizontal="center" vertical="center"/>
    </xf>
    <xf numFmtId="0" fontId="42" fillId="8" borderId="105" xfId="0" applyNumberFormat="1" applyFont="1" applyFill="1" applyBorder="1" applyAlignment="1">
      <alignment vertical="center"/>
    </xf>
    <xf numFmtId="0" fontId="42" fillId="0" borderId="105" xfId="94" applyNumberFormat="1" applyFont="1" applyFill="1" applyBorder="1" applyAlignment="1">
      <alignment horizontal="center" vertical="center" wrapText="1"/>
    </xf>
    <xf numFmtId="0" fontId="44" fillId="0" borderId="2" xfId="96" applyNumberFormat="1" applyFont="1" applyFill="1" applyBorder="1" applyAlignment="1" applyProtection="1">
      <alignment horizontal="center" vertical="center"/>
    </xf>
    <xf numFmtId="0" fontId="44" fillId="0" borderId="70" xfId="96" applyNumberFormat="1" applyFont="1" applyFill="1" applyBorder="1" applyAlignment="1" applyProtection="1">
      <alignment horizontal="center" vertical="center"/>
    </xf>
    <xf numFmtId="0" fontId="44" fillId="0" borderId="2" xfId="97" applyNumberFormat="1" applyFont="1" applyFill="1" applyBorder="1" applyAlignment="1" applyProtection="1">
      <alignment horizontal="center" vertical="center"/>
    </xf>
    <xf numFmtId="0" fontId="44" fillId="0" borderId="2" xfId="99" applyNumberFormat="1" applyFont="1" applyFill="1" applyBorder="1" applyAlignment="1" applyProtection="1">
      <alignment horizontal="center" vertical="center"/>
    </xf>
    <xf numFmtId="0" fontId="44" fillId="0" borderId="23" xfId="99" applyNumberFormat="1" applyFont="1" applyFill="1" applyBorder="1" applyAlignment="1" applyProtection="1">
      <alignment horizontal="center" vertical="center"/>
    </xf>
    <xf numFmtId="0" fontId="44" fillId="0" borderId="70" xfId="99" applyNumberFormat="1" applyFont="1" applyFill="1" applyBorder="1" applyAlignment="1" applyProtection="1">
      <alignment horizontal="center" vertical="center"/>
    </xf>
    <xf numFmtId="0" fontId="44" fillId="0" borderId="2" xfId="101" applyNumberFormat="1" applyFont="1" applyFill="1" applyBorder="1" applyAlignment="1" applyProtection="1">
      <alignment horizontal="center" vertical="center"/>
    </xf>
    <xf numFmtId="0" fontId="44" fillId="0" borderId="2" xfId="94" applyNumberFormat="1" applyFont="1" applyFill="1" applyBorder="1" applyAlignment="1" applyProtection="1">
      <alignment horizontal="center" vertical="center"/>
    </xf>
    <xf numFmtId="0" fontId="44" fillId="0" borderId="3" xfId="99" applyNumberFormat="1" applyFont="1" applyFill="1" applyBorder="1" applyAlignment="1" applyProtection="1">
      <alignment horizontal="center" vertical="center"/>
    </xf>
    <xf numFmtId="0" fontId="44" fillId="0" borderId="2" xfId="99" applyNumberFormat="1" applyFont="1" applyFill="1" applyBorder="1" applyAlignment="1">
      <alignment horizontal="center" vertical="center"/>
    </xf>
    <xf numFmtId="0" fontId="44" fillId="0" borderId="2" xfId="103" applyNumberFormat="1" applyFont="1" applyFill="1" applyBorder="1" applyAlignment="1" applyProtection="1">
      <alignment horizontal="center" vertical="center"/>
    </xf>
    <xf numFmtId="0" fontId="44" fillId="0" borderId="2" xfId="94" applyNumberFormat="1" applyFont="1" applyFill="1" applyBorder="1" applyAlignment="1">
      <alignment horizontal="center" vertical="center" wrapText="1"/>
    </xf>
    <xf numFmtId="0" fontId="44" fillId="0" borderId="23" xfId="96" applyNumberFormat="1" applyFont="1" applyFill="1" applyBorder="1" applyAlignment="1" applyProtection="1">
      <alignment horizontal="center" vertical="center"/>
    </xf>
    <xf numFmtId="0" fontId="44" fillId="0" borderId="2" xfId="0" applyNumberFormat="1" applyFont="1" applyBorder="1" applyAlignment="1">
      <alignment horizontal="center" vertical="center" wrapText="1"/>
    </xf>
    <xf numFmtId="0" fontId="44" fillId="0" borderId="2" xfId="0" applyNumberFormat="1" applyFont="1" applyBorder="1" applyAlignment="1">
      <alignment horizontal="center" vertical="center"/>
    </xf>
    <xf numFmtId="0" fontId="44" fillId="0" borderId="3" xfId="0" applyNumberFormat="1" applyFont="1" applyBorder="1" applyAlignment="1">
      <alignment horizontal="center" vertical="center" wrapText="1"/>
    </xf>
    <xf numFmtId="0" fontId="43" fillId="0" borderId="3" xfId="94" applyNumberFormat="1" applyFont="1" applyFill="1" applyBorder="1" applyAlignment="1" applyProtection="1">
      <alignment horizontal="center" vertical="center"/>
    </xf>
    <xf numFmtId="0" fontId="43" fillId="0" borderId="105" xfId="94" applyNumberFormat="1" applyFont="1" applyFill="1" applyBorder="1" applyAlignment="1">
      <alignment horizontal="center" vertical="center" wrapText="1"/>
    </xf>
    <xf numFmtId="0" fontId="43" fillId="0" borderId="77" xfId="94" applyNumberFormat="1" applyFont="1" applyFill="1" applyBorder="1" applyAlignment="1">
      <alignment horizontal="center" vertical="center" wrapText="1"/>
    </xf>
    <xf numFmtId="0" fontId="43" fillId="0" borderId="1" xfId="94" applyNumberFormat="1" applyFont="1" applyFill="1" applyBorder="1" applyAlignment="1">
      <alignment horizontal="center" vertical="center" wrapText="1"/>
    </xf>
    <xf numFmtId="0" fontId="43" fillId="0" borderId="34" xfId="94" applyNumberFormat="1" applyFont="1" applyFill="1" applyBorder="1" applyAlignment="1">
      <alignment horizontal="center" vertical="center" wrapText="1"/>
    </xf>
    <xf numFmtId="3" fontId="44" fillId="0" borderId="138" xfId="100" applyNumberFormat="1" applyFont="1" applyFill="1" applyBorder="1" applyAlignment="1" applyProtection="1">
      <alignment horizontal="center" vertical="top"/>
    </xf>
    <xf numFmtId="4" fontId="44" fillId="0" borderId="39" xfId="0" applyNumberFormat="1" applyFont="1" applyBorder="1" applyAlignment="1">
      <alignment horizontal="justify" vertical="top" wrapText="1"/>
    </xf>
    <xf numFmtId="43" fontId="44" fillId="0" borderId="39" xfId="99" applyFont="1" applyFill="1" applyBorder="1" applyAlignment="1" applyProtection="1">
      <alignment horizontal="center" vertical="center"/>
    </xf>
    <xf numFmtId="0" fontId="44" fillId="0" borderId="39" xfId="99" applyNumberFormat="1" applyFont="1" applyFill="1" applyBorder="1" applyAlignment="1" applyProtection="1">
      <alignment horizontal="center" vertical="center"/>
    </xf>
    <xf numFmtId="164" fontId="44" fillId="0" borderId="39" xfId="23" applyFont="1" applyBorder="1" applyAlignment="1" applyProtection="1">
      <alignment horizontal="right" vertical="center"/>
      <protection locked="0"/>
    </xf>
    <xf numFmtId="169" fontId="44" fillId="0" borderId="139" xfId="96" applyFont="1" applyFill="1" applyBorder="1" applyAlignment="1" applyProtection="1">
      <alignment vertical="center" wrapText="1"/>
    </xf>
    <xf numFmtId="164" fontId="44" fillId="0" borderId="70" xfId="23" applyFont="1" applyBorder="1" applyAlignment="1">
      <alignment horizontal="center" vertical="center"/>
    </xf>
    <xf numFmtId="169" fontId="44" fillId="0" borderId="70" xfId="101" applyFont="1" applyFill="1" applyBorder="1" applyAlignment="1" applyProtection="1">
      <alignment horizontal="center" vertical="center"/>
    </xf>
    <xf numFmtId="0" fontId="44" fillId="0" borderId="70" xfId="101" applyNumberFormat="1" applyFont="1" applyFill="1" applyBorder="1" applyAlignment="1" applyProtection="1">
      <alignment horizontal="center" vertical="center"/>
    </xf>
    <xf numFmtId="169" fontId="44" fillId="0" borderId="39" xfId="101" applyFont="1" applyFill="1" applyBorder="1" applyAlignment="1" applyProtection="1">
      <alignment horizontal="center" vertical="center"/>
    </xf>
    <xf numFmtId="0" fontId="44" fillId="0" borderId="39" xfId="101" applyNumberFormat="1" applyFont="1" applyFill="1" applyBorder="1" applyAlignment="1" applyProtection="1">
      <alignment horizontal="center" vertical="center"/>
    </xf>
    <xf numFmtId="164" fontId="44" fillId="0" borderId="39" xfId="23" applyFont="1" applyBorder="1" applyAlignment="1">
      <alignment horizontal="center" vertical="center"/>
    </xf>
    <xf numFmtId="4" fontId="45" fillId="0" borderId="70" xfId="0" applyNumberFormat="1" applyFont="1" applyBorder="1" applyAlignment="1">
      <alignment horizontal="right" vertical="top" wrapText="1"/>
    </xf>
    <xf numFmtId="169" fontId="44" fillId="0" borderId="79" xfId="96" applyFont="1" applyFill="1" applyBorder="1" applyAlignment="1" applyProtection="1">
      <alignment vertical="center" wrapText="1"/>
    </xf>
    <xf numFmtId="0" fontId="44" fillId="0" borderId="70" xfId="1" applyFont="1" applyBorder="1" applyAlignment="1">
      <alignment horizontal="left" vertical="center" wrapText="1"/>
    </xf>
    <xf numFmtId="0" fontId="44" fillId="0" borderId="39" xfId="1" applyFont="1" applyBorder="1" applyAlignment="1">
      <alignment horizontal="left" vertical="center" wrapText="1"/>
    </xf>
    <xf numFmtId="0" fontId="45" fillId="0" borderId="2" xfId="0" applyFont="1" applyFill="1" applyBorder="1" applyAlignment="1">
      <alignment horizontal="justify" vertical="top" wrapText="1"/>
    </xf>
    <xf numFmtId="0" fontId="44" fillId="0" borderId="2" xfId="0" applyFont="1" applyFill="1" applyBorder="1" applyAlignment="1">
      <alignment horizontal="justify" vertical="top" wrapText="1"/>
    </xf>
    <xf numFmtId="0" fontId="44" fillId="0" borderId="2" xfId="0" applyFont="1" applyFill="1" applyBorder="1" applyAlignment="1">
      <alignment horizontal="justify" vertical="top"/>
    </xf>
    <xf numFmtId="0" fontId="45" fillId="0" borderId="2" xfId="0" applyFont="1" applyFill="1" applyBorder="1" applyAlignment="1">
      <alignment horizontal="justify" vertical="top"/>
    </xf>
    <xf numFmtId="0" fontId="45" fillId="0" borderId="2" xfId="0" applyFont="1" applyFill="1" applyBorder="1" applyAlignment="1">
      <alignment horizontal="right" vertical="top" wrapText="1"/>
    </xf>
    <xf numFmtId="0" fontId="44" fillId="0" borderId="23" xfId="0" applyFont="1" applyFill="1" applyBorder="1" applyAlignment="1">
      <alignment horizontal="justify" vertical="top" wrapText="1"/>
    </xf>
    <xf numFmtId="4" fontId="44" fillId="0" borderId="2" xfId="0" applyNumberFormat="1" applyFont="1" applyFill="1" applyBorder="1" applyAlignment="1">
      <alignment horizontal="justify" vertical="top" wrapText="1"/>
    </xf>
    <xf numFmtId="0" fontId="44" fillId="0" borderId="72" xfId="0" applyFont="1" applyBorder="1" applyAlignment="1">
      <alignment horizontal="center" vertical="top" wrapText="1"/>
    </xf>
    <xf numFmtId="0" fontId="44" fillId="0" borderId="70" xfId="94" applyNumberFormat="1" applyFont="1" applyFill="1" applyBorder="1" applyAlignment="1" applyProtection="1">
      <alignment horizontal="center" vertical="center"/>
    </xf>
    <xf numFmtId="0" fontId="44" fillId="0" borderId="138" xfId="0" applyFont="1" applyBorder="1" applyAlignment="1">
      <alignment horizontal="center" vertical="top" wrapText="1"/>
    </xf>
    <xf numFmtId="0" fontId="44" fillId="0" borderId="39" xfId="94" applyNumberFormat="1" applyFont="1" applyFill="1" applyBorder="1" applyAlignment="1" applyProtection="1">
      <alignment horizontal="center" vertical="center"/>
    </xf>
    <xf numFmtId="169" fontId="44" fillId="0" borderId="70" xfId="94" applyFont="1" applyFill="1" applyBorder="1" applyAlignment="1">
      <alignment horizontal="center" vertical="center"/>
    </xf>
    <xf numFmtId="169" fontId="44" fillId="0" borderId="39" xfId="94" applyFont="1" applyFill="1" applyBorder="1" applyAlignment="1">
      <alignment horizontal="center" vertical="center"/>
    </xf>
    <xf numFmtId="0" fontId="44" fillId="0" borderId="70" xfId="0" applyFont="1" applyBorder="1" applyAlignment="1">
      <alignment horizontal="justify" vertical="top" wrapText="1"/>
    </xf>
    <xf numFmtId="164" fontId="44" fillId="0" borderId="70" xfId="23" applyFont="1" applyBorder="1" applyAlignment="1">
      <alignment horizontal="right" vertical="center"/>
    </xf>
    <xf numFmtId="0" fontId="44" fillId="0" borderId="39" xfId="0" applyFont="1" applyBorder="1" applyAlignment="1">
      <alignment horizontal="justify" vertical="top" wrapText="1"/>
    </xf>
    <xf numFmtId="164" fontId="44" fillId="0" borderId="39" xfId="23" applyFont="1" applyBorder="1" applyAlignment="1">
      <alignment horizontal="right" vertical="center"/>
    </xf>
    <xf numFmtId="0" fontId="44" fillId="0" borderId="70" xfId="102" applyFont="1" applyBorder="1" applyAlignment="1">
      <alignment horizontal="justify" vertical="top" wrapText="1"/>
    </xf>
    <xf numFmtId="172" fontId="44" fillId="0" borderId="70" xfId="79" applyNumberFormat="1" applyFont="1" applyFill="1" applyBorder="1" applyAlignment="1" applyProtection="1">
      <alignment horizontal="center" vertical="center"/>
    </xf>
    <xf numFmtId="0" fontId="44" fillId="0" borderId="70" xfId="104" applyFont="1" applyBorder="1" applyAlignment="1">
      <alignment horizontal="justify" vertical="top" wrapText="1"/>
    </xf>
    <xf numFmtId="0" fontId="44" fillId="0" borderId="70" xfId="103" applyNumberFormat="1" applyFont="1" applyFill="1" applyBorder="1" applyAlignment="1" applyProtection="1">
      <alignment horizontal="center" vertical="center"/>
    </xf>
    <xf numFmtId="0" fontId="44" fillId="0" borderId="70" xfId="0" applyFont="1" applyBorder="1" applyAlignment="1">
      <alignment horizontal="left" vertical="top" wrapText="1"/>
    </xf>
    <xf numFmtId="164" fontId="44" fillId="0" borderId="70" xfId="23" applyFont="1" applyBorder="1" applyAlignment="1">
      <alignment horizontal="center" vertical="center" wrapText="1"/>
    </xf>
    <xf numFmtId="0" fontId="44" fillId="0" borderId="70" xfId="95" applyFont="1" applyBorder="1" applyAlignment="1">
      <alignment horizontal="left" vertical="top" wrapText="1"/>
    </xf>
    <xf numFmtId="0" fontId="47" fillId="8" borderId="2" xfId="0" applyFont="1" applyFill="1" applyBorder="1" applyAlignment="1">
      <alignment horizontal="left" vertical="center"/>
    </xf>
    <xf numFmtId="0" fontId="46" fillId="8" borderId="2" xfId="0" applyFont="1" applyFill="1" applyBorder="1"/>
    <xf numFmtId="164" fontId="47" fillId="8" borderId="2" xfId="23" applyFont="1" applyFill="1" applyBorder="1" applyAlignment="1">
      <alignment horizontal="right" vertical="center"/>
    </xf>
    <xf numFmtId="0" fontId="46" fillId="4" borderId="141" xfId="0" applyFont="1" applyFill="1" applyBorder="1"/>
    <xf numFmtId="0" fontId="51" fillId="19" borderId="9" xfId="0" applyFont="1" applyFill="1" applyBorder="1" applyAlignment="1">
      <alignment horizontal="left" vertical="center"/>
    </xf>
    <xf numFmtId="43" fontId="30" fillId="0" borderId="23" xfId="50" applyFont="1" applyBorder="1"/>
    <xf numFmtId="43" fontId="30" fillId="0" borderId="2" xfId="50" applyFont="1" applyBorder="1"/>
    <xf numFmtId="43" fontId="30" fillId="0" borderId="3" xfId="50" applyFont="1" applyBorder="1"/>
    <xf numFmtId="0" fontId="47" fillId="14" borderId="2" xfId="0" applyFont="1" applyFill="1" applyBorder="1" applyAlignment="1">
      <alignment horizontal="left" vertical="center"/>
    </xf>
    <xf numFmtId="0" fontId="44" fillId="15" borderId="2" xfId="0" applyFont="1" applyFill="1" applyBorder="1"/>
    <xf numFmtId="164" fontId="45" fillId="15" borderId="2" xfId="23" applyFont="1" applyFill="1" applyBorder="1" applyAlignment="1">
      <alignment horizontal="right" vertical="center"/>
    </xf>
    <xf numFmtId="0" fontId="45" fillId="18" borderId="142" xfId="0" applyFont="1" applyFill="1" applyBorder="1" applyAlignment="1">
      <alignment horizontal="center" vertical="center"/>
    </xf>
    <xf numFmtId="0" fontId="44" fillId="18" borderId="142" xfId="0" applyFont="1" applyFill="1" applyBorder="1" applyAlignment="1">
      <alignment horizontal="left" vertical="center" wrapText="1"/>
    </xf>
    <xf numFmtId="0" fontId="44" fillId="18" borderId="142" xfId="0" applyFont="1" applyFill="1" applyBorder="1" applyAlignment="1">
      <alignment horizontal="center" vertical="center"/>
    </xf>
    <xf numFmtId="4" fontId="44" fillId="11" borderId="142" xfId="0" applyNumberFormat="1" applyFont="1" applyFill="1" applyBorder="1" applyAlignment="1">
      <alignment horizontal="right" vertical="center"/>
    </xf>
    <xf numFmtId="4" fontId="45" fillId="20" borderId="142" xfId="0" applyNumberFormat="1" applyFont="1" applyFill="1" applyBorder="1" applyAlignment="1">
      <alignment horizontal="right" vertical="center"/>
    </xf>
    <xf numFmtId="0" fontId="45" fillId="18" borderId="2" xfId="0" applyFont="1" applyFill="1" applyBorder="1" applyAlignment="1">
      <alignment horizontal="center" vertical="center"/>
    </xf>
    <xf numFmtId="0" fontId="44" fillId="18" borderId="2" xfId="0" applyFont="1" applyFill="1" applyBorder="1" applyAlignment="1">
      <alignment horizontal="left" vertical="center" wrapText="1"/>
    </xf>
    <xf numFmtId="4" fontId="45" fillId="18" borderId="2" xfId="0" applyNumberFormat="1" applyFont="1" applyFill="1" applyBorder="1" applyAlignment="1">
      <alignment horizontal="right" vertical="center"/>
    </xf>
    <xf numFmtId="0" fontId="44" fillId="18" borderId="2" xfId="0" applyFont="1" applyFill="1" applyBorder="1" applyAlignment="1">
      <alignment horizontal="center" vertical="center"/>
    </xf>
    <xf numFmtId="4" fontId="44" fillId="11" borderId="2" xfId="0" applyNumberFormat="1" applyFont="1" applyFill="1" applyBorder="1" applyAlignment="1">
      <alignment horizontal="right" vertical="center"/>
    </xf>
    <xf numFmtId="0" fontId="45" fillId="19" borderId="2" xfId="0" applyFont="1" applyFill="1" applyBorder="1" applyAlignment="1">
      <alignment horizontal="center" vertical="center"/>
    </xf>
    <xf numFmtId="0" fontId="45" fillId="15" borderId="2" xfId="0" applyFont="1" applyFill="1" applyBorder="1" applyAlignment="1">
      <alignment horizontal="right" vertical="center"/>
    </xf>
    <xf numFmtId="0" fontId="45" fillId="19" borderId="142" xfId="0" applyFont="1" applyFill="1" applyBorder="1" applyAlignment="1">
      <alignment horizontal="center" vertical="center"/>
    </xf>
    <xf numFmtId="0" fontId="44" fillId="19" borderId="142" xfId="0" applyFont="1" applyFill="1" applyBorder="1" applyAlignment="1">
      <alignment horizontal="left" vertical="center" wrapText="1"/>
    </xf>
    <xf numFmtId="0" fontId="44" fillId="19" borderId="142" xfId="0" applyFont="1" applyFill="1" applyBorder="1" applyAlignment="1">
      <alignment horizontal="center" vertical="center"/>
    </xf>
    <xf numFmtId="0" fontId="45" fillId="19" borderId="118" xfId="0" applyFont="1" applyFill="1" applyBorder="1" applyAlignment="1">
      <alignment horizontal="center" vertical="center"/>
    </xf>
    <xf numFmtId="4" fontId="44" fillId="11" borderId="118" xfId="0" applyNumberFormat="1" applyFont="1" applyFill="1" applyBorder="1" applyAlignment="1">
      <alignment horizontal="right" vertical="center"/>
    </xf>
    <xf numFmtId="4" fontId="45" fillId="20" borderId="118" xfId="0" applyNumberFormat="1" applyFont="1" applyFill="1" applyBorder="1" applyAlignment="1">
      <alignment horizontal="right" vertical="center"/>
    </xf>
    <xf numFmtId="0" fontId="45" fillId="4" borderId="2" xfId="0" applyFont="1" applyFill="1" applyBorder="1"/>
    <xf numFmtId="164" fontId="44" fillId="4" borderId="2" xfId="0" applyNumberFormat="1" applyFont="1" applyFill="1" applyBorder="1"/>
    <xf numFmtId="0" fontId="49" fillId="4" borderId="2" xfId="0" applyFont="1" applyFill="1" applyBorder="1"/>
    <xf numFmtId="0" fontId="44" fillId="4" borderId="23" xfId="0" applyFont="1" applyFill="1" applyBorder="1"/>
    <xf numFmtId="164" fontId="44" fillId="4" borderId="32" xfId="0" applyNumberFormat="1" applyFont="1" applyFill="1" applyBorder="1"/>
    <xf numFmtId="0" fontId="46" fillId="4" borderId="117" xfId="0" applyFont="1" applyFill="1" applyBorder="1"/>
    <xf numFmtId="0" fontId="46" fillId="4" borderId="145" xfId="0" applyFont="1" applyFill="1" applyBorder="1"/>
    <xf numFmtId="0" fontId="47" fillId="7" borderId="148" xfId="0" applyFont="1" applyFill="1" applyBorder="1" applyAlignment="1">
      <alignment horizontal="center" vertical="center"/>
    </xf>
    <xf numFmtId="0" fontId="46" fillId="7" borderId="148" xfId="0" applyFont="1" applyFill="1" applyBorder="1" applyAlignment="1">
      <alignment horizontal="left" vertical="center" wrapText="1"/>
    </xf>
    <xf numFmtId="3" fontId="47" fillId="7" borderId="148" xfId="0" applyNumberFormat="1" applyFont="1" applyFill="1" applyBorder="1" applyAlignment="1">
      <alignment horizontal="center" vertical="center"/>
    </xf>
    <xf numFmtId="0" fontId="46" fillId="7" borderId="148" xfId="0" applyFont="1" applyFill="1" applyBorder="1" applyAlignment="1">
      <alignment horizontal="center" vertical="center"/>
    </xf>
    <xf numFmtId="4" fontId="46" fillId="7" borderId="148" xfId="0" applyNumberFormat="1" applyFont="1" applyFill="1" applyBorder="1" applyAlignment="1">
      <alignment horizontal="right" vertical="center"/>
    </xf>
    <xf numFmtId="4" fontId="47" fillId="21" borderId="148" xfId="0" applyNumberFormat="1" applyFont="1" applyFill="1" applyBorder="1" applyAlignment="1">
      <alignment horizontal="right" vertical="center"/>
    </xf>
    <xf numFmtId="0" fontId="47" fillId="7" borderId="113" xfId="0" applyFont="1" applyFill="1" applyBorder="1" applyAlignment="1">
      <alignment horizontal="center" vertical="center"/>
    </xf>
    <xf numFmtId="0" fontId="46" fillId="7" borderId="113" xfId="0" applyFont="1" applyFill="1" applyBorder="1" applyAlignment="1">
      <alignment horizontal="left" vertical="center" wrapText="1"/>
    </xf>
    <xf numFmtId="3" fontId="47" fillId="7" borderId="113" xfId="0" applyNumberFormat="1" applyFont="1" applyFill="1" applyBorder="1" applyAlignment="1">
      <alignment horizontal="center" vertical="center"/>
    </xf>
    <xf numFmtId="0" fontId="46" fillId="7" borderId="113" xfId="0" applyFont="1" applyFill="1" applyBorder="1" applyAlignment="1">
      <alignment horizontal="center" vertical="center"/>
    </xf>
    <xf numFmtId="4" fontId="46" fillId="7" borderId="113" xfId="0" applyNumberFormat="1" applyFont="1" applyFill="1" applyBorder="1" applyAlignment="1">
      <alignment horizontal="right" vertical="center"/>
    </xf>
    <xf numFmtId="4" fontId="47" fillId="21" borderId="113" xfId="0" applyNumberFormat="1" applyFont="1" applyFill="1" applyBorder="1" applyAlignment="1">
      <alignment horizontal="right" vertical="center"/>
    </xf>
    <xf numFmtId="0" fontId="47" fillId="19" borderId="113" xfId="0" applyFont="1" applyFill="1" applyBorder="1" applyAlignment="1">
      <alignment horizontal="center" vertical="center"/>
    </xf>
    <xf numFmtId="0" fontId="46" fillId="19" borderId="113" xfId="0" applyFont="1" applyFill="1" applyBorder="1" applyAlignment="1">
      <alignment horizontal="left" vertical="center" wrapText="1"/>
    </xf>
    <xf numFmtId="3" fontId="47" fillId="19" borderId="113" xfId="0" applyNumberFormat="1" applyFont="1" applyFill="1" applyBorder="1" applyAlignment="1">
      <alignment horizontal="center" vertical="center"/>
    </xf>
    <xf numFmtId="0" fontId="46" fillId="19" borderId="113" xfId="0" applyFont="1" applyFill="1" applyBorder="1" applyAlignment="1">
      <alignment horizontal="center" vertical="center"/>
    </xf>
    <xf numFmtId="0" fontId="47" fillId="7" borderId="113" xfId="0" applyFont="1" applyFill="1" applyBorder="1" applyAlignment="1">
      <alignment horizontal="right" vertical="center" wrapText="1"/>
    </xf>
    <xf numFmtId="0" fontId="38" fillId="19" borderId="113" xfId="0" applyFont="1" applyFill="1" applyBorder="1" applyAlignment="1">
      <alignment horizontal="center" vertical="center"/>
    </xf>
    <xf numFmtId="0" fontId="39" fillId="19" borderId="113" xfId="0" applyFont="1" applyFill="1" applyBorder="1" applyAlignment="1">
      <alignment horizontal="left" vertical="center" wrapText="1"/>
    </xf>
    <xf numFmtId="3" fontId="38" fillId="19" borderId="113" xfId="0" applyNumberFormat="1" applyFont="1" applyFill="1" applyBorder="1" applyAlignment="1">
      <alignment horizontal="center" vertical="center"/>
    </xf>
    <xf numFmtId="0" fontId="39" fillId="19" borderId="113" xfId="0" applyFont="1" applyFill="1" applyBorder="1" applyAlignment="1">
      <alignment horizontal="center" vertical="center"/>
    </xf>
    <xf numFmtId="4" fontId="39" fillId="7" borderId="113" xfId="0" applyNumberFormat="1" applyFont="1" applyFill="1" applyBorder="1" applyAlignment="1">
      <alignment horizontal="right" vertical="center"/>
    </xf>
    <xf numFmtId="4" fontId="38" fillId="21" borderId="113" xfId="0" applyNumberFormat="1" applyFont="1" applyFill="1" applyBorder="1" applyAlignment="1">
      <alignment horizontal="right" vertical="center"/>
    </xf>
    <xf numFmtId="0" fontId="47" fillId="19" borderId="113" xfId="0" applyFont="1" applyFill="1" applyBorder="1" applyAlignment="1">
      <alignment horizontal="right" vertical="center" wrapText="1"/>
    </xf>
    <xf numFmtId="0" fontId="47" fillId="7" borderId="80" xfId="0" applyFont="1" applyFill="1" applyBorder="1" applyAlignment="1">
      <alignment horizontal="center" vertical="center"/>
    </xf>
    <xf numFmtId="0" fontId="46" fillId="7" borderId="80" xfId="0" applyFont="1" applyFill="1" applyBorder="1" applyAlignment="1">
      <alignment horizontal="left" vertical="center" wrapText="1"/>
    </xf>
    <xf numFmtId="3" fontId="47" fillId="7" borderId="80" xfId="0" applyNumberFormat="1" applyFont="1" applyFill="1" applyBorder="1" applyAlignment="1">
      <alignment horizontal="center" vertical="center"/>
    </xf>
    <xf numFmtId="0" fontId="46" fillId="7" borderId="80" xfId="0" applyFont="1" applyFill="1" applyBorder="1" applyAlignment="1">
      <alignment horizontal="center" vertical="center"/>
    </xf>
    <xf numFmtId="4" fontId="46" fillId="7" borderId="80" xfId="0" applyNumberFormat="1" applyFont="1" applyFill="1" applyBorder="1" applyAlignment="1">
      <alignment horizontal="right" vertical="center"/>
    </xf>
    <xf numFmtId="4" fontId="47" fillId="21" borderId="80" xfId="0" applyNumberFormat="1" applyFont="1" applyFill="1" applyBorder="1" applyAlignment="1">
      <alignment horizontal="right" vertical="center"/>
    </xf>
    <xf numFmtId="0" fontId="47" fillId="19" borderId="80" xfId="0" applyFont="1" applyFill="1" applyBorder="1" applyAlignment="1">
      <alignment horizontal="center" vertical="center"/>
    </xf>
    <xf numFmtId="0" fontId="46" fillId="19" borderId="80" xfId="0" applyFont="1" applyFill="1" applyBorder="1" applyAlignment="1">
      <alignment horizontal="left" vertical="center" wrapText="1"/>
    </xf>
    <xf numFmtId="3" fontId="47" fillId="19" borderId="80" xfId="0" applyNumberFormat="1" applyFont="1" applyFill="1" applyBorder="1" applyAlignment="1">
      <alignment horizontal="center" vertical="center"/>
    </xf>
    <xf numFmtId="0" fontId="46" fillId="19" borderId="80" xfId="0" applyFont="1" applyFill="1" applyBorder="1" applyAlignment="1">
      <alignment horizontal="center" vertical="center"/>
    </xf>
    <xf numFmtId="0" fontId="50" fillId="31" borderId="23" xfId="0" applyFont="1" applyFill="1" applyBorder="1" applyAlignment="1">
      <alignment horizontal="left" vertical="top" wrapText="1"/>
    </xf>
    <xf numFmtId="0" fontId="51" fillId="19" borderId="3" xfId="0" applyFont="1" applyFill="1" applyBorder="1" applyAlignment="1">
      <alignment horizontal="right" vertical="top" wrapText="1"/>
    </xf>
    <xf numFmtId="0" fontId="51" fillId="19" borderId="23" xfId="0" applyFont="1" applyFill="1" applyBorder="1" applyAlignment="1">
      <alignment horizontal="right" vertical="top" wrapText="1"/>
    </xf>
    <xf numFmtId="0" fontId="45" fillId="18" borderId="149" xfId="0" applyFont="1" applyFill="1" applyBorder="1" applyAlignment="1">
      <alignment horizontal="center" vertical="center"/>
    </xf>
    <xf numFmtId="0" fontId="44" fillId="18" borderId="149" xfId="0" applyFont="1" applyFill="1" applyBorder="1" applyAlignment="1">
      <alignment horizontal="left" vertical="center" wrapText="1"/>
    </xf>
    <xf numFmtId="2" fontId="44" fillId="18" borderId="149" xfId="0" applyNumberFormat="1" applyFont="1" applyFill="1" applyBorder="1" applyAlignment="1">
      <alignment horizontal="center" vertical="center"/>
    </xf>
    <xf numFmtId="4" fontId="45" fillId="18" borderId="149" xfId="0" applyNumberFormat="1" applyFont="1" applyFill="1" applyBorder="1" applyAlignment="1">
      <alignment horizontal="right" vertical="center"/>
    </xf>
    <xf numFmtId="4" fontId="44" fillId="28" borderId="149" xfId="0" applyNumberFormat="1" applyFont="1" applyFill="1" applyBorder="1" applyAlignment="1">
      <alignment horizontal="right" vertical="center"/>
    </xf>
    <xf numFmtId="4" fontId="44" fillId="11" borderId="149" xfId="0" applyNumberFormat="1" applyFont="1" applyFill="1" applyBorder="1" applyAlignment="1">
      <alignment horizontal="right" vertical="center"/>
    </xf>
    <xf numFmtId="4" fontId="45" fillId="20" borderId="149" xfId="0" applyNumberFormat="1" applyFont="1" applyFill="1" applyBorder="1" applyAlignment="1">
      <alignment horizontal="right" vertical="center"/>
    </xf>
    <xf numFmtId="4" fontId="44" fillId="28" borderId="2" xfId="0" applyNumberFormat="1" applyFont="1" applyFill="1" applyBorder="1" applyAlignment="1">
      <alignment horizontal="right" vertical="center"/>
    </xf>
    <xf numFmtId="2" fontId="44" fillId="18" borderId="2" xfId="0" applyNumberFormat="1" applyFont="1" applyFill="1" applyBorder="1" applyAlignment="1">
      <alignment horizontal="center" vertical="center"/>
    </xf>
    <xf numFmtId="0" fontId="44" fillId="28" borderId="2" xfId="0" applyFont="1" applyFill="1" applyBorder="1" applyAlignment="1">
      <alignment horizontal="right" vertical="center"/>
    </xf>
    <xf numFmtId="0" fontId="44" fillId="27" borderId="2" xfId="0" applyFont="1" applyFill="1" applyBorder="1"/>
    <xf numFmtId="4" fontId="45" fillId="27" borderId="2" xfId="0" applyNumberFormat="1" applyFont="1" applyFill="1" applyBorder="1" applyAlignment="1">
      <alignment horizontal="right" vertical="center"/>
    </xf>
    <xf numFmtId="0" fontId="45" fillId="18" borderId="107" xfId="0" applyFont="1" applyFill="1" applyBorder="1" applyAlignment="1">
      <alignment horizontal="center" vertical="center"/>
    </xf>
    <xf numFmtId="0" fontId="44" fillId="18" borderId="107" xfId="0" applyFont="1" applyFill="1" applyBorder="1" applyAlignment="1">
      <alignment horizontal="left" vertical="center" wrapText="1"/>
    </xf>
    <xf numFmtId="2" fontId="44" fillId="18" borderId="107" xfId="0" applyNumberFormat="1" applyFont="1" applyFill="1" applyBorder="1" applyAlignment="1">
      <alignment horizontal="center" vertical="center"/>
    </xf>
    <xf numFmtId="4" fontId="45" fillId="18" borderId="107" xfId="0" applyNumberFormat="1" applyFont="1" applyFill="1" applyBorder="1" applyAlignment="1">
      <alignment horizontal="right" vertical="center"/>
    </xf>
    <xf numFmtId="4" fontId="44" fillId="28" borderId="107" xfId="0" applyNumberFormat="1" applyFont="1" applyFill="1" applyBorder="1" applyAlignment="1">
      <alignment horizontal="right" vertical="center"/>
    </xf>
    <xf numFmtId="4" fontId="44" fillId="11" borderId="107" xfId="0" applyNumberFormat="1" applyFont="1" applyFill="1" applyBorder="1" applyAlignment="1">
      <alignment horizontal="right" vertical="center"/>
    </xf>
    <xf numFmtId="4" fontId="45" fillId="20" borderId="107" xfId="0" applyNumberFormat="1" applyFont="1" applyFill="1" applyBorder="1" applyAlignment="1">
      <alignment horizontal="right" vertical="center"/>
    </xf>
    <xf numFmtId="0" fontId="44" fillId="4" borderId="118" xfId="0" applyFont="1" applyFill="1" applyBorder="1"/>
    <xf numFmtId="0" fontId="49" fillId="4" borderId="2" xfId="0" applyFont="1" applyFill="1" applyBorder="1" applyAlignment="1">
      <alignment horizontal="center"/>
    </xf>
    <xf numFmtId="0" fontId="45" fillId="27" borderId="2" xfId="0" applyFont="1" applyFill="1" applyBorder="1" applyAlignment="1">
      <alignment horizontal="left" vertical="center"/>
    </xf>
    <xf numFmtId="0" fontId="45" fillId="27" borderId="2" xfId="0" applyFont="1" applyFill="1" applyBorder="1" applyAlignment="1">
      <alignment horizontal="right" vertical="center"/>
    </xf>
    <xf numFmtId="164" fontId="45" fillId="8" borderId="32" xfId="23" applyFont="1" applyFill="1" applyBorder="1" applyAlignment="1">
      <alignment horizontal="right" vertical="center"/>
    </xf>
    <xf numFmtId="0" fontId="42" fillId="0" borderId="76" xfId="94" applyNumberFormat="1" applyFont="1" applyFill="1" applyBorder="1" applyAlignment="1">
      <alignment horizontal="center" vertical="center" wrapText="1"/>
    </xf>
    <xf numFmtId="164" fontId="42" fillId="0" borderId="23" xfId="23" applyFont="1" applyBorder="1" applyAlignment="1">
      <alignment horizontal="right" vertical="center" wrapText="1"/>
    </xf>
    <xf numFmtId="0" fontId="42" fillId="0" borderId="23" xfId="0" applyFont="1" applyBorder="1" applyAlignment="1">
      <alignment horizontal="center" vertical="top" wrapText="1"/>
    </xf>
    <xf numFmtId="0" fontId="45" fillId="18" borderId="142" xfId="0" applyNumberFormat="1" applyFont="1" applyFill="1" applyBorder="1" applyAlignment="1">
      <alignment horizontal="center" vertical="center"/>
    </xf>
    <xf numFmtId="0" fontId="45" fillId="18" borderId="2" xfId="0" applyNumberFormat="1" applyFont="1" applyFill="1" applyBorder="1" applyAlignment="1">
      <alignment horizontal="center" vertical="center"/>
    </xf>
    <xf numFmtId="0" fontId="45" fillId="19" borderId="142" xfId="0" applyNumberFormat="1" applyFont="1" applyFill="1" applyBorder="1" applyAlignment="1">
      <alignment horizontal="center" vertical="center"/>
    </xf>
    <xf numFmtId="0" fontId="45" fillId="19" borderId="118" xfId="0" applyNumberFormat="1" applyFont="1" applyFill="1" applyBorder="1" applyAlignment="1">
      <alignment horizontal="center" vertical="center"/>
    </xf>
    <xf numFmtId="0" fontId="47" fillId="10" borderId="108" xfId="0" applyFont="1" applyFill="1" applyBorder="1" applyAlignment="1">
      <alignment vertical="center"/>
    </xf>
    <xf numFmtId="0" fontId="47" fillId="10" borderId="2" xfId="0" applyFont="1" applyFill="1" applyBorder="1" applyAlignment="1">
      <alignment vertical="center"/>
    </xf>
    <xf numFmtId="0" fontId="47" fillId="11" borderId="2" xfId="0" applyFont="1" applyFill="1" applyBorder="1" applyAlignment="1">
      <alignment vertical="center"/>
    </xf>
    <xf numFmtId="0" fontId="47" fillId="9" borderId="9" xfId="0" applyFont="1" applyFill="1" applyBorder="1" applyAlignment="1">
      <alignment horizontal="right" vertical="center"/>
    </xf>
    <xf numFmtId="0" fontId="45" fillId="18" borderId="143" xfId="0" applyFont="1" applyFill="1" applyBorder="1" applyAlignment="1">
      <alignment vertical="center"/>
    </xf>
    <xf numFmtId="0" fontId="45" fillId="18" borderId="142" xfId="0" applyFont="1" applyFill="1" applyBorder="1" applyAlignment="1">
      <alignment vertical="center"/>
    </xf>
    <xf numFmtId="0" fontId="45" fillId="18" borderId="2" xfId="0" applyFont="1" applyFill="1" applyBorder="1" applyAlignment="1">
      <alignment horizontal="left" vertical="center"/>
    </xf>
    <xf numFmtId="0" fontId="45" fillId="18" borderId="144" xfId="0" applyFont="1" applyFill="1" applyBorder="1" applyAlignment="1">
      <alignment vertical="center"/>
    </xf>
    <xf numFmtId="0" fontId="45" fillId="18" borderId="142" xfId="0" applyFont="1" applyFill="1" applyBorder="1" applyAlignment="1">
      <alignment horizontal="left" vertical="center"/>
    </xf>
    <xf numFmtId="0" fontId="44" fillId="16" borderId="2" xfId="0" applyFont="1" applyFill="1" applyBorder="1"/>
    <xf numFmtId="0" fontId="47" fillId="9" borderId="2" xfId="0" applyFont="1" applyFill="1" applyBorder="1" applyAlignment="1">
      <alignment horizontal="left" vertical="center"/>
    </xf>
    <xf numFmtId="0" fontId="47" fillId="11" borderId="2" xfId="0" applyFont="1" applyFill="1" applyBorder="1" applyAlignment="1">
      <alignment horizontal="left" vertical="center"/>
    </xf>
    <xf numFmtId="0" fontId="45" fillId="27" borderId="2" xfId="0" applyFont="1" applyFill="1" applyBorder="1" applyAlignment="1">
      <alignment horizontal="left" vertical="center"/>
    </xf>
    <xf numFmtId="0" fontId="45" fillId="8" borderId="2" xfId="0" applyFont="1" applyFill="1" applyBorder="1" applyAlignment="1">
      <alignment horizontal="right" vertical="center"/>
    </xf>
    <xf numFmtId="0" fontId="45" fillId="27" borderId="2" xfId="0" applyFont="1" applyFill="1" applyBorder="1" applyAlignment="1">
      <alignment horizontal="right" vertical="center"/>
    </xf>
    <xf numFmtId="0" fontId="45" fillId="27" borderId="2" xfId="0" applyFont="1" applyFill="1" applyBorder="1" applyAlignment="1">
      <alignment vertical="center"/>
    </xf>
    <xf numFmtId="0" fontId="47" fillId="14" borderId="2" xfId="0" applyFont="1" applyFill="1" applyBorder="1" applyAlignment="1">
      <alignment vertical="center"/>
    </xf>
    <xf numFmtId="0" fontId="45" fillId="19" borderId="0" xfId="0" applyFont="1" applyFill="1" applyBorder="1" applyAlignment="1">
      <alignment horizontal="center" vertical="center"/>
    </xf>
    <xf numFmtId="0" fontId="45" fillId="23" borderId="155" xfId="0" applyFont="1" applyFill="1" applyBorder="1" applyAlignment="1">
      <alignment horizontal="center" vertical="center" wrapText="1"/>
    </xf>
    <xf numFmtId="0" fontId="45" fillId="19" borderId="156" xfId="0" applyFont="1" applyFill="1" applyBorder="1" applyAlignment="1">
      <alignment horizontal="center" vertical="center"/>
    </xf>
    <xf numFmtId="0" fontId="45" fillId="19" borderId="76" xfId="0" applyFont="1" applyFill="1" applyBorder="1" applyAlignment="1">
      <alignment horizontal="center" vertical="center"/>
    </xf>
    <xf numFmtId="0" fontId="45" fillId="19" borderId="157" xfId="0" applyFont="1" applyFill="1" applyBorder="1" applyAlignment="1">
      <alignment horizontal="center" vertical="center"/>
    </xf>
    <xf numFmtId="0" fontId="45" fillId="23" borderId="158" xfId="0" applyFont="1" applyFill="1" applyBorder="1" applyAlignment="1">
      <alignment horizontal="center" vertical="center" wrapText="1"/>
    </xf>
    <xf numFmtId="4" fontId="45" fillId="20" borderId="159" xfId="0" applyNumberFormat="1" applyFont="1" applyFill="1" applyBorder="1" applyAlignment="1">
      <alignment horizontal="right" vertical="center"/>
    </xf>
    <xf numFmtId="4" fontId="45" fillId="20" borderId="145" xfId="0" applyNumberFormat="1" applyFont="1" applyFill="1" applyBorder="1" applyAlignment="1">
      <alignment horizontal="right" vertical="center"/>
    </xf>
    <xf numFmtId="4" fontId="45" fillId="20" borderId="160" xfId="0" applyNumberFormat="1" applyFont="1" applyFill="1" applyBorder="1" applyAlignment="1">
      <alignment horizontal="right" vertical="center"/>
    </xf>
    <xf numFmtId="164" fontId="45" fillId="8" borderId="161" xfId="23" applyFont="1" applyFill="1" applyBorder="1" applyAlignment="1">
      <alignment horizontal="right" vertical="center"/>
    </xf>
    <xf numFmtId="0" fontId="45" fillId="23" borderId="106" xfId="0" applyFont="1" applyFill="1" applyBorder="1" applyAlignment="1">
      <alignment horizontal="center" vertical="center" wrapText="1"/>
    </xf>
    <xf numFmtId="0" fontId="44" fillId="19" borderId="152" xfId="0" applyFont="1" applyFill="1" applyBorder="1" applyAlignment="1">
      <alignment horizontal="left" vertical="top" wrapText="1"/>
    </xf>
    <xf numFmtId="3" fontId="45" fillId="19" borderId="152" xfId="0" applyNumberFormat="1" applyFont="1" applyFill="1" applyBorder="1" applyAlignment="1">
      <alignment horizontal="center" vertical="center"/>
    </xf>
    <xf numFmtId="0" fontId="44" fillId="19" borderId="152" xfId="0" applyFont="1" applyFill="1" applyBorder="1" applyAlignment="1">
      <alignment horizontal="center" vertical="center"/>
    </xf>
    <xf numFmtId="4" fontId="44" fillId="11" borderId="152" xfId="0" applyNumberFormat="1" applyFont="1" applyFill="1" applyBorder="1" applyAlignment="1">
      <alignment horizontal="right" vertical="center"/>
    </xf>
    <xf numFmtId="0" fontId="44" fillId="19" borderId="2" xfId="0" applyFont="1" applyFill="1" applyBorder="1" applyAlignment="1">
      <alignment horizontal="left" vertical="top" wrapText="1"/>
    </xf>
    <xf numFmtId="3" fontId="45" fillId="19" borderId="2" xfId="0" applyNumberFormat="1" applyFont="1" applyFill="1" applyBorder="1" applyAlignment="1">
      <alignment horizontal="center" vertical="center"/>
    </xf>
    <xf numFmtId="0" fontId="45" fillId="19" borderId="2" xfId="0" applyFont="1" applyFill="1" applyBorder="1" applyAlignment="1">
      <alignment horizontal="right" vertical="top" wrapText="1"/>
    </xf>
    <xf numFmtId="0" fontId="44" fillId="19" borderId="3" xfId="0" applyFont="1" applyFill="1" applyBorder="1" applyAlignment="1">
      <alignment horizontal="left" vertical="top" wrapText="1"/>
    </xf>
    <xf numFmtId="3" fontId="45" fillId="19" borderId="3" xfId="0" applyNumberFormat="1" applyFont="1" applyFill="1" applyBorder="1" applyAlignment="1">
      <alignment horizontal="center" vertical="center"/>
    </xf>
    <xf numFmtId="0" fontId="44" fillId="19" borderId="3" xfId="0" applyFont="1" applyFill="1" applyBorder="1" applyAlignment="1">
      <alignment horizontal="center" vertical="center"/>
    </xf>
    <xf numFmtId="4" fontId="44" fillId="11" borderId="3" xfId="0" applyNumberFormat="1" applyFont="1" applyFill="1" applyBorder="1" applyAlignment="1">
      <alignment horizontal="right" vertical="center"/>
    </xf>
    <xf numFmtId="0" fontId="44" fillId="19" borderId="23" xfId="0" applyFont="1" applyFill="1" applyBorder="1" applyAlignment="1">
      <alignment horizontal="left" vertical="top" wrapText="1"/>
    </xf>
    <xf numFmtId="3" fontId="45" fillId="19" borderId="23" xfId="0" applyNumberFormat="1" applyFont="1" applyFill="1" applyBorder="1" applyAlignment="1">
      <alignment horizontal="center" vertical="center"/>
    </xf>
    <xf numFmtId="0" fontId="44" fillId="19" borderId="23" xfId="0" applyFont="1" applyFill="1" applyBorder="1" applyAlignment="1">
      <alignment horizontal="center" vertical="center"/>
    </xf>
    <xf numFmtId="4" fontId="44" fillId="11" borderId="23" xfId="0" applyNumberFormat="1" applyFont="1" applyFill="1" applyBorder="1" applyAlignment="1">
      <alignment horizontal="right" vertical="center"/>
    </xf>
    <xf numFmtId="0" fontId="45" fillId="19" borderId="2" xfId="0" applyFont="1" applyFill="1" applyBorder="1" applyAlignment="1">
      <alignment horizontal="left" vertical="top" wrapText="1"/>
    </xf>
    <xf numFmtId="0" fontId="44" fillId="19" borderId="118" xfId="0" applyFont="1" applyFill="1" applyBorder="1" applyAlignment="1">
      <alignment horizontal="left" vertical="top" wrapText="1"/>
    </xf>
    <xf numFmtId="3" fontId="45" fillId="19" borderId="118" xfId="0" applyNumberFormat="1" applyFont="1" applyFill="1" applyBorder="1" applyAlignment="1">
      <alignment horizontal="center" vertical="center"/>
    </xf>
    <xf numFmtId="0" fontId="44" fillId="19" borderId="106" xfId="0" applyFont="1" applyFill="1" applyBorder="1" applyAlignment="1">
      <alignment horizontal="left" vertical="top" wrapText="1"/>
    </xf>
    <xf numFmtId="3" fontId="45" fillId="19" borderId="106" xfId="0" applyNumberFormat="1" applyFont="1" applyFill="1" applyBorder="1" applyAlignment="1">
      <alignment horizontal="center" vertical="center"/>
    </xf>
    <xf numFmtId="0" fontId="44" fillId="19" borderId="106" xfId="0" applyFont="1" applyFill="1" applyBorder="1" applyAlignment="1">
      <alignment horizontal="center" vertical="center"/>
    </xf>
    <xf numFmtId="4" fontId="44" fillId="11" borderId="106" xfId="0" applyNumberFormat="1" applyFont="1" applyFill="1" applyBorder="1" applyAlignment="1">
      <alignment horizontal="right" vertical="center"/>
    </xf>
    <xf numFmtId="0" fontId="44" fillId="8" borderId="107" xfId="0" applyFont="1" applyFill="1" applyBorder="1"/>
    <xf numFmtId="0" fontId="45" fillId="19" borderId="162" xfId="0" applyFont="1" applyFill="1" applyBorder="1" applyAlignment="1">
      <alignment horizontal="left" vertical="center"/>
    </xf>
    <xf numFmtId="0" fontId="45" fillId="19" borderId="159" xfId="0" applyFont="1" applyFill="1" applyBorder="1" applyAlignment="1">
      <alignment horizontal="left" vertical="center"/>
    </xf>
    <xf numFmtId="0" fontId="45" fillId="19" borderId="85" xfId="0" applyFont="1" applyFill="1" applyBorder="1" applyAlignment="1">
      <alignment vertical="center"/>
    </xf>
    <xf numFmtId="0" fontId="45" fillId="19" borderId="112" xfId="0" applyFont="1" applyFill="1" applyBorder="1" applyAlignment="1">
      <alignment vertical="center"/>
    </xf>
    <xf numFmtId="0" fontId="45" fillId="19" borderId="0" xfId="0" applyFont="1" applyFill="1" applyBorder="1" applyAlignment="1">
      <alignment horizontal="left" vertical="center"/>
    </xf>
    <xf numFmtId="4" fontId="45" fillId="20" borderId="154" xfId="0" applyNumberFormat="1" applyFont="1" applyFill="1" applyBorder="1" applyAlignment="1">
      <alignment horizontal="right" vertical="center"/>
    </xf>
    <xf numFmtId="4" fontId="45" fillId="20" borderId="110" xfId="0" applyNumberFormat="1" applyFont="1" applyFill="1" applyBorder="1" applyAlignment="1">
      <alignment horizontal="right" vertical="center"/>
    </xf>
    <xf numFmtId="4" fontId="45" fillId="20" borderId="109" xfId="0" applyNumberFormat="1" applyFont="1" applyFill="1" applyBorder="1" applyAlignment="1">
      <alignment horizontal="right" vertical="center"/>
    </xf>
    <xf numFmtId="4" fontId="45" fillId="20" borderId="153" xfId="0" applyNumberFormat="1" applyFont="1" applyFill="1" applyBorder="1" applyAlignment="1">
      <alignment horizontal="right" vertical="center"/>
    </xf>
    <xf numFmtId="4" fontId="45" fillId="20" borderId="23" xfId="0" applyNumberFormat="1" applyFont="1" applyFill="1" applyBorder="1" applyAlignment="1">
      <alignment horizontal="right" vertical="center"/>
    </xf>
    <xf numFmtId="4" fontId="45" fillId="20" borderId="3" xfId="0" applyNumberFormat="1" applyFont="1" applyFill="1" applyBorder="1" applyAlignment="1">
      <alignment horizontal="right" vertical="center"/>
    </xf>
    <xf numFmtId="4" fontId="45" fillId="20" borderId="9" xfId="0" applyNumberFormat="1" applyFont="1" applyFill="1" applyBorder="1" applyAlignment="1">
      <alignment horizontal="right" vertical="center"/>
    </xf>
    <xf numFmtId="4" fontId="45" fillId="20" borderId="73" xfId="0" applyNumberFormat="1" applyFont="1" applyFill="1" applyBorder="1" applyAlignment="1">
      <alignment horizontal="right" vertical="center"/>
    </xf>
    <xf numFmtId="0" fontId="45" fillId="15" borderId="2" xfId="0" applyFont="1" applyFill="1" applyBorder="1" applyAlignment="1">
      <alignment horizontal="right" vertical="center"/>
    </xf>
    <xf numFmtId="0" fontId="47" fillId="10" borderId="151" xfId="0" applyFont="1" applyFill="1" applyBorder="1" applyAlignment="1">
      <alignment vertical="center" wrapText="1"/>
    </xf>
    <xf numFmtId="0" fontId="47" fillId="9" borderId="2" xfId="0" applyFont="1" applyFill="1" applyBorder="1" applyAlignment="1">
      <alignment vertical="center"/>
    </xf>
    <xf numFmtId="0" fontId="47" fillId="10" borderId="9" xfId="0" applyFont="1" applyFill="1" applyBorder="1" applyAlignment="1">
      <alignment vertical="center" wrapText="1"/>
    </xf>
    <xf numFmtId="0" fontId="47" fillId="11" borderId="9" xfId="0" applyFont="1" applyFill="1" applyBorder="1" applyAlignment="1">
      <alignment vertical="center" wrapText="1"/>
    </xf>
    <xf numFmtId="0" fontId="47" fillId="11" borderId="9" xfId="0" applyFont="1" applyFill="1" applyBorder="1" applyAlignment="1">
      <alignment horizontal="center" vertical="center"/>
    </xf>
    <xf numFmtId="0" fontId="46" fillId="4" borderId="9" xfId="0" applyFont="1" applyFill="1" applyBorder="1"/>
    <xf numFmtId="0" fontId="47" fillId="9" borderId="9" xfId="0" applyFont="1" applyFill="1" applyBorder="1" applyAlignment="1">
      <alignment vertical="center"/>
    </xf>
    <xf numFmtId="0" fontId="47" fillId="14" borderId="9" xfId="0" applyFont="1" applyFill="1" applyBorder="1" applyAlignment="1">
      <alignment vertical="center" wrapText="1"/>
    </xf>
    <xf numFmtId="0" fontId="47" fillId="9" borderId="155" xfId="0" applyFont="1" applyFill="1" applyBorder="1" applyAlignment="1">
      <alignment horizontal="center" vertical="center" wrapText="1"/>
    </xf>
    <xf numFmtId="0" fontId="47" fillId="11" borderId="9" xfId="0" applyFont="1" applyFill="1" applyBorder="1" applyAlignment="1">
      <alignment vertical="center"/>
    </xf>
    <xf numFmtId="0" fontId="47" fillId="11" borderId="9" xfId="0" applyFont="1" applyFill="1" applyBorder="1" applyAlignment="1">
      <alignment horizontal="left" vertical="center"/>
    </xf>
    <xf numFmtId="0" fontId="47" fillId="9" borderId="73" xfId="0" applyFont="1" applyFill="1" applyBorder="1" applyAlignment="1">
      <alignment horizontal="right" vertical="center"/>
    </xf>
    <xf numFmtId="0" fontId="47" fillId="8" borderId="9" xfId="0" applyFont="1" applyFill="1" applyBorder="1" applyAlignment="1">
      <alignment horizontal="left" vertical="center"/>
    </xf>
    <xf numFmtId="0" fontId="47" fillId="10" borderId="108" xfId="0" applyFont="1" applyFill="1" applyBorder="1" applyAlignment="1">
      <alignment vertical="center" wrapText="1"/>
    </xf>
    <xf numFmtId="0" fontId="47" fillId="8" borderId="106" xfId="0" applyFont="1" applyFill="1" applyBorder="1" applyAlignment="1">
      <alignment vertical="center"/>
    </xf>
    <xf numFmtId="0" fontId="45" fillId="18" borderId="142" xfId="0" applyFont="1" applyFill="1" applyBorder="1" applyAlignment="1">
      <alignment vertical="center" wrapText="1"/>
    </xf>
    <xf numFmtId="0" fontId="45" fillId="18" borderId="144" xfId="0" applyFont="1" applyFill="1" applyBorder="1" applyAlignment="1">
      <alignment vertical="center" wrapText="1"/>
    </xf>
    <xf numFmtId="0" fontId="45" fillId="15" borderId="2" xfId="0" applyFont="1" applyFill="1" applyBorder="1" applyAlignment="1">
      <alignment vertical="center"/>
    </xf>
    <xf numFmtId="0" fontId="45" fillId="18" borderId="23" xfId="0" applyFont="1" applyFill="1" applyBorder="1" applyAlignment="1">
      <alignment vertical="center" wrapText="1"/>
    </xf>
    <xf numFmtId="0" fontId="45" fillId="18" borderId="106" xfId="0" applyFont="1" applyFill="1" applyBorder="1" applyAlignment="1">
      <alignment vertical="center" wrapText="1"/>
    </xf>
    <xf numFmtId="0" fontId="51" fillId="19" borderId="36" xfId="0" applyFont="1" applyFill="1" applyBorder="1" applyAlignment="1">
      <alignment vertical="center"/>
    </xf>
    <xf numFmtId="0" fontId="50" fillId="31" borderId="3" xfId="0" applyFont="1" applyFill="1" applyBorder="1" applyAlignment="1">
      <alignment horizontal="left" vertical="top" wrapText="1"/>
    </xf>
    <xf numFmtId="4" fontId="50" fillId="11" borderId="3" xfId="0" applyNumberFormat="1" applyFont="1" applyFill="1" applyBorder="1" applyAlignment="1">
      <alignment horizontal="center" vertical="center"/>
    </xf>
    <xf numFmtId="4" fontId="51" fillId="20" borderId="3" xfId="0" applyNumberFormat="1" applyFont="1" applyFill="1" applyBorder="1" applyAlignment="1">
      <alignment horizontal="center" vertical="center"/>
    </xf>
    <xf numFmtId="0" fontId="51" fillId="19" borderId="2" xfId="0" applyFont="1" applyFill="1" applyBorder="1" applyAlignment="1">
      <alignment vertical="center"/>
    </xf>
    <xf numFmtId="0" fontId="51" fillId="19" borderId="2" xfId="0" applyFont="1" applyFill="1" applyBorder="1" applyAlignment="1">
      <alignment horizontal="left" vertical="center" wrapText="1"/>
    </xf>
    <xf numFmtId="0" fontId="50" fillId="31" borderId="2" xfId="0" applyFont="1" applyFill="1" applyBorder="1" applyAlignment="1">
      <alignment horizontal="left" vertical="top" wrapText="1"/>
    </xf>
    <xf numFmtId="4" fontId="50" fillId="11" borderId="2" xfId="0" applyNumberFormat="1" applyFont="1" applyFill="1" applyBorder="1" applyAlignment="1">
      <alignment horizontal="center" vertical="center"/>
    </xf>
    <xf numFmtId="4" fontId="51" fillId="20" borderId="2" xfId="0" applyNumberFormat="1" applyFont="1" applyFill="1" applyBorder="1" applyAlignment="1">
      <alignment horizontal="center" vertical="center"/>
    </xf>
    <xf numFmtId="0" fontId="50" fillId="19" borderId="2" xfId="0" applyFont="1" applyFill="1" applyBorder="1" applyAlignment="1">
      <alignment vertical="top" wrapText="1"/>
    </xf>
    <xf numFmtId="0" fontId="51" fillId="19" borderId="2" xfId="0" applyFont="1" applyFill="1" applyBorder="1" applyAlignment="1">
      <alignment vertical="center" wrapText="1"/>
    </xf>
    <xf numFmtId="0" fontId="51" fillId="19" borderId="2" xfId="0" applyFont="1" applyFill="1" applyBorder="1" applyAlignment="1">
      <alignment horizontal="left" vertical="center"/>
    </xf>
    <xf numFmtId="0" fontId="51" fillId="19" borderId="2" xfId="0" applyFont="1" applyFill="1" applyBorder="1" applyAlignment="1">
      <alignment horizontal="center" vertical="center" wrapText="1"/>
    </xf>
    <xf numFmtId="0" fontId="51" fillId="19" borderId="0" xfId="0" applyFont="1" applyFill="1" applyBorder="1" applyAlignment="1">
      <alignment vertical="center"/>
    </xf>
    <xf numFmtId="4" fontId="50" fillId="11" borderId="23" xfId="0" applyNumberFormat="1" applyFont="1" applyFill="1" applyBorder="1" applyAlignment="1">
      <alignment horizontal="center" vertical="center"/>
    </xf>
    <xf numFmtId="4" fontId="51" fillId="20" borderId="23" xfId="0" applyNumberFormat="1" applyFont="1" applyFill="1" applyBorder="1" applyAlignment="1">
      <alignment horizontal="center" vertical="center"/>
    </xf>
    <xf numFmtId="0" fontId="50" fillId="19" borderId="3" xfId="0" applyFont="1" applyFill="1" applyBorder="1" applyAlignment="1">
      <alignment vertical="top" wrapText="1"/>
    </xf>
    <xf numFmtId="0" fontId="50" fillId="2" borderId="87" xfId="0" applyFont="1" applyFill="1" applyBorder="1"/>
    <xf numFmtId="4" fontId="51" fillId="20" borderId="160" xfId="0" applyNumberFormat="1" applyFont="1" applyFill="1" applyBorder="1" applyAlignment="1">
      <alignment horizontal="right" vertical="center"/>
    </xf>
    <xf numFmtId="4" fontId="51" fillId="2" borderId="88" xfId="0" applyNumberFormat="1" applyFont="1" applyFill="1" applyBorder="1" applyAlignment="1">
      <alignment horizontal="center" vertical="center"/>
    </xf>
    <xf numFmtId="4" fontId="51" fillId="20" borderId="9" xfId="0" applyNumberFormat="1" applyFont="1" applyFill="1" applyBorder="1" applyAlignment="1">
      <alignment horizontal="right" vertical="center"/>
    </xf>
    <xf numFmtId="4" fontId="51" fillId="20" borderId="73" xfId="0" applyNumberFormat="1" applyFont="1" applyFill="1" applyBorder="1" applyAlignment="1">
      <alignment horizontal="right" vertical="center"/>
    </xf>
    <xf numFmtId="0" fontId="45" fillId="19" borderId="156" xfId="0" applyFont="1" applyFill="1" applyBorder="1" applyAlignment="1">
      <alignment vertical="center" wrapText="1"/>
    </xf>
    <xf numFmtId="0" fontId="45" fillId="19" borderId="162" xfId="0" applyFont="1" applyFill="1" applyBorder="1" applyAlignment="1">
      <alignment vertical="center" wrapText="1"/>
    </xf>
    <xf numFmtId="0" fontId="45" fillId="19" borderId="163" xfId="0" applyFont="1" applyFill="1" applyBorder="1" applyAlignment="1">
      <alignment vertical="center" wrapText="1"/>
    </xf>
    <xf numFmtId="0" fontId="45" fillId="19" borderId="165" xfId="0" applyFont="1" applyFill="1" applyBorder="1" applyAlignment="1">
      <alignment vertical="center" wrapText="1"/>
    </xf>
    <xf numFmtId="0" fontId="45" fillId="25" borderId="36" xfId="0" applyFont="1" applyFill="1" applyBorder="1" applyAlignment="1">
      <alignment wrapText="1"/>
    </xf>
    <xf numFmtId="0" fontId="45" fillId="25" borderId="3" xfId="0" applyFont="1" applyFill="1" applyBorder="1" applyAlignment="1">
      <alignment wrapText="1"/>
    </xf>
    <xf numFmtId="4" fontId="45" fillId="20" borderId="23" xfId="0" applyNumberFormat="1" applyFont="1" applyFill="1" applyBorder="1" applyAlignment="1">
      <alignment horizontal="center" vertical="center"/>
    </xf>
    <xf numFmtId="0" fontId="45" fillId="4" borderId="23" xfId="0" applyFont="1" applyFill="1" applyBorder="1" applyAlignment="1">
      <alignment wrapText="1"/>
    </xf>
    <xf numFmtId="0" fontId="44" fillId="4" borderId="23" xfId="0" applyFont="1" applyFill="1" applyBorder="1" applyAlignment="1">
      <alignment horizontal="center" vertical="center"/>
    </xf>
    <xf numFmtId="164" fontId="44" fillId="4" borderId="23" xfId="23" applyFont="1" applyFill="1" applyBorder="1" applyAlignment="1">
      <alignment horizontal="center" vertical="center"/>
    </xf>
    <xf numFmtId="0" fontId="45" fillId="4" borderId="2" xfId="0" applyFont="1" applyFill="1" applyBorder="1" applyAlignment="1">
      <alignment wrapText="1"/>
    </xf>
    <xf numFmtId="4" fontId="45" fillId="20" borderId="32" xfId="0" applyNumberFormat="1" applyFont="1" applyFill="1" applyBorder="1" applyAlignment="1">
      <alignment horizontal="center" vertical="center"/>
    </xf>
    <xf numFmtId="0" fontId="44" fillId="4" borderId="3" xfId="0" applyFont="1" applyFill="1" applyBorder="1" applyAlignment="1">
      <alignment wrapText="1"/>
    </xf>
    <xf numFmtId="0" fontId="49" fillId="4" borderId="2" xfId="0" applyFont="1" applyFill="1" applyBorder="1" applyAlignment="1">
      <alignment wrapText="1"/>
    </xf>
    <xf numFmtId="0" fontId="45" fillId="18" borderId="115" xfId="0" applyFont="1" applyFill="1" applyBorder="1" applyAlignment="1">
      <alignment vertical="center"/>
    </xf>
    <xf numFmtId="0" fontId="45" fillId="18" borderId="89" xfId="0" applyFont="1" applyFill="1" applyBorder="1" applyAlignment="1">
      <alignment vertical="center"/>
    </xf>
    <xf numFmtId="0" fontId="45" fillId="18" borderId="116" xfId="0" applyFont="1" applyFill="1" applyBorder="1" applyAlignment="1">
      <alignment vertical="center"/>
    </xf>
    <xf numFmtId="0" fontId="45" fillId="18" borderId="115" xfId="0" applyFont="1" applyFill="1" applyBorder="1" applyAlignment="1">
      <alignment horizontal="left" vertical="center" wrapText="1"/>
    </xf>
    <xf numFmtId="0" fontId="45" fillId="18" borderId="150" xfId="0" applyFont="1" applyFill="1" applyBorder="1" applyAlignment="1">
      <alignment vertical="center"/>
    </xf>
    <xf numFmtId="0" fontId="45" fillId="18" borderId="150" xfId="0" applyFont="1" applyFill="1" applyBorder="1" applyAlignment="1">
      <alignment horizontal="left" vertical="center" wrapText="1"/>
    </xf>
    <xf numFmtId="0" fontId="45" fillId="8" borderId="2" xfId="0" applyFont="1" applyFill="1" applyBorder="1" applyAlignment="1">
      <alignment horizontal="left" vertical="center"/>
    </xf>
    <xf numFmtId="0" fontId="45" fillId="8" borderId="2" xfId="0" applyFont="1" applyFill="1" applyBorder="1" applyAlignment="1">
      <alignment vertical="center"/>
    </xf>
    <xf numFmtId="0" fontId="45" fillId="27" borderId="157" xfId="0" applyFont="1" applyFill="1" applyBorder="1" applyAlignment="1">
      <alignment horizontal="center" vertical="center" wrapText="1"/>
    </xf>
    <xf numFmtId="0" fontId="44" fillId="18" borderId="166" xfId="0" applyFont="1" applyFill="1" applyBorder="1" applyAlignment="1">
      <alignment horizontal="center" vertical="center"/>
    </xf>
    <xf numFmtId="0" fontId="44" fillId="18" borderId="9" xfId="0" applyFont="1" applyFill="1" applyBorder="1" applyAlignment="1">
      <alignment horizontal="center" vertical="center"/>
    </xf>
    <xf numFmtId="0" fontId="45" fillId="27" borderId="9" xfId="0" applyFont="1" applyFill="1" applyBorder="1" applyAlignment="1">
      <alignment vertical="center"/>
    </xf>
    <xf numFmtId="2" fontId="44" fillId="18" borderId="167" xfId="0" applyNumberFormat="1" applyFont="1" applyFill="1" applyBorder="1" applyAlignment="1">
      <alignment horizontal="center" vertical="center"/>
    </xf>
    <xf numFmtId="0" fontId="44" fillId="4" borderId="168" xfId="0" applyFont="1" applyFill="1" applyBorder="1"/>
    <xf numFmtId="2" fontId="44" fillId="18" borderId="9" xfId="0" applyNumberFormat="1" applyFont="1" applyFill="1" applyBorder="1" applyAlignment="1">
      <alignment horizontal="center" vertical="center"/>
    </xf>
    <xf numFmtId="0" fontId="44" fillId="4" borderId="73" xfId="0" applyFont="1" applyFill="1" applyBorder="1"/>
    <xf numFmtId="0" fontId="45" fillId="27" borderId="9" xfId="0" applyFont="1" applyFill="1" applyBorder="1" applyAlignment="1">
      <alignment horizontal="left" vertical="center"/>
    </xf>
    <xf numFmtId="0" fontId="45" fillId="27" borderId="9" xfId="0" applyFont="1" applyFill="1" applyBorder="1" applyAlignment="1">
      <alignment horizontal="right" vertical="center"/>
    </xf>
    <xf numFmtId="0" fontId="45" fillId="8" borderId="9" xfId="0" applyFont="1" applyFill="1" applyBorder="1" applyAlignment="1">
      <alignment horizontal="left" vertical="center"/>
    </xf>
    <xf numFmtId="0" fontId="45" fillId="8" borderId="9" xfId="0" applyFont="1" applyFill="1" applyBorder="1" applyAlignment="1">
      <alignment horizontal="right" vertical="center"/>
    </xf>
    <xf numFmtId="0" fontId="45" fillId="27" borderId="169" xfId="0" applyFont="1" applyFill="1" applyBorder="1" applyAlignment="1">
      <alignment horizontal="center" vertical="center" wrapText="1"/>
    </xf>
    <xf numFmtId="0" fontId="44" fillId="18" borderId="170" xfId="0" applyFont="1" applyFill="1" applyBorder="1" applyAlignment="1">
      <alignment horizontal="center" vertical="center"/>
    </xf>
    <xf numFmtId="0" fontId="44" fillId="18" borderId="1" xfId="0" applyFont="1" applyFill="1" applyBorder="1" applyAlignment="1">
      <alignment horizontal="center" vertical="center"/>
    </xf>
    <xf numFmtId="0" fontId="45" fillId="27" borderId="1" xfId="0" applyFont="1" applyFill="1" applyBorder="1" applyAlignment="1">
      <alignment vertical="center"/>
    </xf>
    <xf numFmtId="0" fontId="44" fillId="18" borderId="120" xfId="0" applyFont="1" applyFill="1" applyBorder="1" applyAlignment="1">
      <alignment horizontal="center" vertical="center"/>
    </xf>
    <xf numFmtId="0" fontId="44" fillId="4" borderId="121" xfId="0" applyFont="1" applyFill="1" applyBorder="1"/>
    <xf numFmtId="0" fontId="44" fillId="4" borderId="74" xfId="0" applyFont="1" applyFill="1" applyBorder="1"/>
    <xf numFmtId="0" fontId="45" fillId="27" borderId="1" xfId="0" applyFont="1" applyFill="1" applyBorder="1" applyAlignment="1">
      <alignment horizontal="left" vertical="center"/>
    </xf>
    <xf numFmtId="0" fontId="45" fillId="27" borderId="1" xfId="0" applyFont="1" applyFill="1" applyBorder="1" applyAlignment="1">
      <alignment horizontal="right" vertical="center"/>
    </xf>
    <xf numFmtId="0" fontId="45" fillId="8" borderId="1" xfId="0" applyFont="1" applyFill="1" applyBorder="1" applyAlignment="1">
      <alignment horizontal="left" vertical="center"/>
    </xf>
    <xf numFmtId="0" fontId="45" fillId="8" borderId="1" xfId="0" applyFont="1" applyFill="1" applyBorder="1" applyAlignment="1">
      <alignment horizontal="right" vertical="center"/>
    </xf>
    <xf numFmtId="0" fontId="45" fillId="27" borderId="106" xfId="0" applyFont="1" applyFill="1" applyBorder="1" applyAlignment="1">
      <alignment horizontal="center" vertical="center" wrapText="1"/>
    </xf>
    <xf numFmtId="0" fontId="45" fillId="20" borderId="90" xfId="0" applyFont="1" applyFill="1" applyBorder="1" applyAlignment="1">
      <alignment vertical="center"/>
    </xf>
    <xf numFmtId="0" fontId="45" fillId="20" borderId="90" xfId="0" applyFont="1" applyFill="1" applyBorder="1" applyAlignment="1">
      <alignment horizontal="left" vertical="center" wrapText="1"/>
    </xf>
    <xf numFmtId="0" fontId="45" fillId="17" borderId="107" xfId="0" applyFont="1" applyFill="1" applyBorder="1" applyAlignment="1">
      <alignment horizontal="center" vertical="center"/>
    </xf>
    <xf numFmtId="0" fontId="46" fillId="4" borderId="73" xfId="0" applyFont="1" applyFill="1" applyBorder="1"/>
    <xf numFmtId="0" fontId="46" fillId="4" borderId="3" xfId="0" applyFont="1" applyFill="1" applyBorder="1" applyAlignment="1">
      <alignment wrapText="1"/>
    </xf>
    <xf numFmtId="0" fontId="46" fillId="4" borderId="3" xfId="0" applyFont="1" applyFill="1" applyBorder="1"/>
    <xf numFmtId="0" fontId="45" fillId="18" borderId="2" xfId="0" applyFont="1" applyFill="1" applyBorder="1" applyAlignment="1">
      <alignment vertical="center" wrapText="1"/>
    </xf>
    <xf numFmtId="0" fontId="45" fillId="18" borderId="171" xfId="0" applyFont="1" applyFill="1" applyBorder="1" applyAlignment="1">
      <alignment vertical="center"/>
    </xf>
    <xf numFmtId="0" fontId="45" fillId="4" borderId="36" xfId="81" applyFont="1" applyFill="1" applyBorder="1" applyAlignment="1" applyProtection="1">
      <alignment horizontal="center" vertical="center" wrapText="1"/>
      <protection locked="0"/>
    </xf>
    <xf numFmtId="1" fontId="45" fillId="4" borderId="36" xfId="81" applyNumberFormat="1" applyFont="1" applyFill="1" applyBorder="1" applyAlignment="1" applyProtection="1">
      <alignment horizontal="center" vertical="center"/>
      <protection locked="0"/>
    </xf>
    <xf numFmtId="0" fontId="44" fillId="4" borderId="0" xfId="81" applyFont="1" applyFill="1" applyProtection="1">
      <protection locked="0"/>
    </xf>
    <xf numFmtId="0" fontId="44" fillId="4" borderId="0" xfId="81" applyFont="1" applyFill="1" applyAlignment="1" applyProtection="1">
      <alignment vertical="center"/>
      <protection locked="0"/>
    </xf>
    <xf numFmtId="0" fontId="44" fillId="4" borderId="0" xfId="0" applyFont="1" applyFill="1" applyProtection="1">
      <protection locked="0"/>
    </xf>
    <xf numFmtId="0" fontId="44" fillId="4" borderId="0" xfId="0" applyFont="1" applyFill="1" applyAlignment="1" applyProtection="1">
      <alignment vertical="center"/>
      <protection locked="0"/>
    </xf>
    <xf numFmtId="0" fontId="45" fillId="4" borderId="2" xfId="81" applyFont="1" applyFill="1" applyBorder="1" applyAlignment="1" applyProtection="1">
      <alignment horizontal="center" vertical="center" wrapText="1"/>
      <protection locked="0"/>
    </xf>
    <xf numFmtId="0" fontId="45" fillId="4" borderId="2" xfId="81" applyFont="1" applyFill="1" applyBorder="1" applyAlignment="1" applyProtection="1">
      <alignment horizontal="justify" vertical="justify" wrapText="1"/>
      <protection locked="0"/>
    </xf>
    <xf numFmtId="0" fontId="45" fillId="4" borderId="2" xfId="81" applyFont="1" applyFill="1" applyBorder="1" applyAlignment="1" applyProtection="1">
      <alignment horizontal="justify" vertical="center" wrapText="1"/>
      <protection locked="0"/>
    </xf>
    <xf numFmtId="1" fontId="45" fillId="4" borderId="2" xfId="81" applyNumberFormat="1" applyFont="1" applyFill="1" applyBorder="1" applyAlignment="1" applyProtection="1">
      <alignment horizontal="center" vertical="center"/>
      <protection locked="0"/>
    </xf>
    <xf numFmtId="169" fontId="45" fillId="4" borderId="2" xfId="94" applyFont="1" applyFill="1" applyBorder="1" applyAlignment="1" applyProtection="1">
      <alignment horizontal="right" vertical="center"/>
      <protection locked="0"/>
    </xf>
    <xf numFmtId="0" fontId="45" fillId="4" borderId="2" xfId="105" applyFont="1" applyFill="1" applyBorder="1" applyAlignment="1" applyProtection="1">
      <alignment horizontal="center" vertical="justify" wrapText="1"/>
      <protection locked="0"/>
    </xf>
    <xf numFmtId="0" fontId="45" fillId="4" borderId="2" xfId="105" applyFont="1" applyFill="1" applyBorder="1" applyAlignment="1" applyProtection="1">
      <alignment horizontal="left" vertical="justify" wrapText="1"/>
      <protection locked="0"/>
    </xf>
    <xf numFmtId="0" fontId="45" fillId="4" borderId="2" xfId="105" quotePrefix="1" applyFont="1" applyFill="1" applyBorder="1" applyAlignment="1" applyProtection="1">
      <alignment horizontal="left" vertical="top" wrapText="1"/>
      <protection locked="0"/>
    </xf>
    <xf numFmtId="0" fontId="44" fillId="4" borderId="2" xfId="81" applyFont="1" applyFill="1" applyBorder="1" applyAlignment="1" applyProtection="1">
      <alignment vertical="center"/>
      <protection locked="0"/>
    </xf>
    <xf numFmtId="0" fontId="44" fillId="4" borderId="2" xfId="81" applyFont="1" applyFill="1" applyBorder="1" applyProtection="1">
      <protection locked="0"/>
    </xf>
    <xf numFmtId="169" fontId="44" fillId="4" borderId="2" xfId="94" applyFont="1" applyFill="1" applyBorder="1" applyAlignment="1" applyProtection="1">
      <alignment horizontal="right"/>
      <protection locked="0"/>
    </xf>
    <xf numFmtId="0" fontId="44" fillId="4" borderId="2" xfId="105" applyFont="1" applyFill="1" applyBorder="1" applyAlignment="1" applyProtection="1">
      <alignment horizontal="center" vertical="center"/>
      <protection locked="0"/>
    </xf>
    <xf numFmtId="0" fontId="49" fillId="4" borderId="2" xfId="105" applyFont="1" applyFill="1" applyBorder="1" applyAlignment="1" applyProtection="1">
      <alignment horizontal="left" vertical="top" wrapText="1"/>
      <protection locked="0"/>
    </xf>
    <xf numFmtId="0" fontId="49" fillId="4" borderId="2" xfId="105" applyFont="1" applyFill="1" applyBorder="1" applyAlignment="1" applyProtection="1">
      <alignment horizontal="justify" vertical="top" wrapText="1"/>
      <protection locked="0"/>
    </xf>
    <xf numFmtId="0" fontId="44" fillId="4" borderId="2" xfId="0" applyFont="1" applyFill="1" applyBorder="1" applyAlignment="1" applyProtection="1">
      <alignment horizontal="center" vertical="center"/>
      <protection locked="0"/>
    </xf>
    <xf numFmtId="1" fontId="44" fillId="4" borderId="2" xfId="0" applyNumberFormat="1" applyFont="1" applyFill="1" applyBorder="1" applyAlignment="1" applyProtection="1">
      <alignment horizontal="center" vertical="center" wrapText="1"/>
      <protection locked="0"/>
    </xf>
    <xf numFmtId="0" fontId="44" fillId="4" borderId="2" xfId="0" applyFont="1" applyFill="1" applyBorder="1" applyAlignment="1" applyProtection="1">
      <alignment horizontal="justify" vertical="justify" wrapText="1"/>
      <protection locked="0"/>
    </xf>
    <xf numFmtId="1" fontId="45" fillId="0" borderId="2" xfId="106" applyNumberFormat="1" applyFont="1" applyFill="1" applyBorder="1" applyAlignment="1" applyProtection="1">
      <alignment horizontal="center" vertical="center"/>
      <protection locked="0"/>
    </xf>
    <xf numFmtId="169" fontId="44" fillId="4" borderId="2" xfId="94" applyFont="1" applyFill="1" applyBorder="1" applyAlignment="1" applyProtection="1">
      <alignment horizontal="center" vertical="center"/>
      <protection locked="0"/>
    </xf>
    <xf numFmtId="0" fontId="44" fillId="4" borderId="2" xfId="105" applyFont="1" applyFill="1" applyBorder="1" applyAlignment="1" applyProtection="1">
      <alignment horizontal="left" vertical="justify" wrapText="1"/>
      <protection locked="0"/>
    </xf>
    <xf numFmtId="174" fontId="44" fillId="4" borderId="2" xfId="0" applyNumberFormat="1" applyFont="1" applyFill="1" applyBorder="1" applyAlignment="1" applyProtection="1">
      <alignment horizontal="center" vertical="center" wrapText="1"/>
      <protection locked="0"/>
    </xf>
    <xf numFmtId="0" fontId="44" fillId="4" borderId="2" xfId="0" quotePrefix="1" applyFont="1" applyFill="1" applyBorder="1" applyAlignment="1" applyProtection="1">
      <alignment horizontal="center" vertical="center"/>
      <protection locked="0"/>
    </xf>
    <xf numFmtId="174" fontId="44" fillId="4" borderId="2" xfId="105" applyNumberFormat="1" applyFont="1" applyFill="1" applyBorder="1" applyAlignment="1" applyProtection="1">
      <alignment horizontal="center" vertical="center"/>
      <protection locked="0"/>
    </xf>
    <xf numFmtId="0" fontId="44" fillId="4" borderId="2" xfId="105" applyFont="1" applyFill="1" applyBorder="1" applyAlignment="1" applyProtection="1">
      <alignment horizontal="justify" vertical="justify" wrapText="1"/>
      <protection locked="0"/>
    </xf>
    <xf numFmtId="0" fontId="45" fillId="4" borderId="2" xfId="105" applyFont="1" applyFill="1" applyBorder="1" applyAlignment="1" applyProtection="1">
      <alignment horizontal="left" vertical="center" wrapText="1"/>
      <protection locked="0"/>
    </xf>
    <xf numFmtId="169" fontId="45" fillId="4" borderId="2" xfId="94" applyFont="1" applyFill="1" applyBorder="1" applyAlignment="1" applyProtection="1">
      <alignment horizontal="right" vertical="center" wrapText="1"/>
      <protection locked="0"/>
    </xf>
    <xf numFmtId="0" fontId="44" fillId="4" borderId="2" xfId="0" applyFont="1" applyFill="1" applyBorder="1" applyAlignment="1" applyProtection="1">
      <alignment horizontal="left" vertical="justify" wrapText="1"/>
      <protection locked="0"/>
    </xf>
    <xf numFmtId="0" fontId="44" fillId="4" borderId="2" xfId="0" applyFont="1" applyFill="1" applyBorder="1" applyAlignment="1" applyProtection="1">
      <alignment vertical="center"/>
      <protection locked="0"/>
    </xf>
    <xf numFmtId="169" fontId="44" fillId="4" borderId="2" xfId="94" applyFont="1" applyFill="1" applyBorder="1" applyProtection="1">
      <protection locked="0"/>
    </xf>
    <xf numFmtId="0" fontId="45" fillId="4" borderId="2" xfId="0" applyFont="1" applyFill="1" applyBorder="1" applyAlignment="1" applyProtection="1">
      <alignment horizontal="justify" vertical="justify" wrapText="1"/>
      <protection locked="0"/>
    </xf>
    <xf numFmtId="0" fontId="44" fillId="4" borderId="2" xfId="0" applyFont="1" applyFill="1" applyBorder="1" applyAlignment="1" applyProtection="1">
      <alignment horizontal="center" vertical="center" wrapText="1"/>
      <protection locked="0"/>
    </xf>
    <xf numFmtId="0" fontId="45" fillId="4" borderId="2" xfId="0" applyFont="1" applyFill="1" applyBorder="1" applyAlignment="1" applyProtection="1">
      <alignment horizontal="left" vertical="justify" wrapText="1"/>
      <protection locked="0"/>
    </xf>
    <xf numFmtId="169" fontId="44" fillId="4" borderId="2" xfId="94" applyFont="1" applyFill="1" applyBorder="1" applyAlignment="1" applyProtection="1">
      <alignment horizontal="right" vertical="center"/>
      <protection locked="0"/>
    </xf>
    <xf numFmtId="1" fontId="44" fillId="4" borderId="2" xfId="0" applyNumberFormat="1" applyFont="1" applyFill="1" applyBorder="1" applyAlignment="1" applyProtection="1">
      <alignment horizontal="center" wrapText="1"/>
      <protection locked="0"/>
    </xf>
    <xf numFmtId="0" fontId="44" fillId="4" borderId="2" xfId="0" applyFont="1" applyFill="1" applyBorder="1" applyAlignment="1" applyProtection="1">
      <alignment horizontal="center"/>
      <protection locked="0"/>
    </xf>
    <xf numFmtId="2" fontId="44" fillId="4" borderId="2" xfId="0" applyNumberFormat="1" applyFont="1" applyFill="1" applyBorder="1" applyAlignment="1" applyProtection="1">
      <alignment vertical="center"/>
      <protection locked="0"/>
    </xf>
    <xf numFmtId="174" fontId="44" fillId="4" borderId="2" xfId="0" applyNumberFormat="1" applyFont="1" applyFill="1" applyBorder="1" applyAlignment="1" applyProtection="1">
      <alignment horizontal="right" vertical="center" wrapText="1"/>
      <protection locked="0"/>
    </xf>
    <xf numFmtId="0" fontId="44" fillId="4" borderId="2" xfId="0" applyFont="1" applyFill="1" applyBorder="1" applyAlignment="1">
      <alignment horizontal="left" vertical="top" wrapText="1"/>
    </xf>
    <xf numFmtId="0" fontId="44" fillId="4" borderId="2" xfId="0" applyFont="1" applyFill="1" applyBorder="1" applyAlignment="1" applyProtection="1">
      <alignment vertical="justify" wrapText="1"/>
      <protection locked="0"/>
    </xf>
    <xf numFmtId="0" fontId="45" fillId="4" borderId="2" xfId="105" applyFont="1" applyFill="1" applyBorder="1" applyAlignment="1" applyProtection="1">
      <alignment horizontal="justify" vertical="justify" wrapText="1"/>
      <protection locked="0"/>
    </xf>
    <xf numFmtId="1" fontId="45" fillId="4" borderId="2" xfId="0" applyNumberFormat="1" applyFont="1" applyFill="1" applyBorder="1" applyAlignment="1" applyProtection="1">
      <alignment horizontal="center" vertical="center" wrapText="1"/>
      <protection locked="0"/>
    </xf>
    <xf numFmtId="0" fontId="44" fillId="4" borderId="2" xfId="81" applyFont="1" applyFill="1" applyBorder="1" applyAlignment="1" applyProtection="1">
      <alignment horizontal="center" vertical="center"/>
      <protection locked="0"/>
    </xf>
    <xf numFmtId="0" fontId="44" fillId="4" borderId="2" xfId="81" applyFont="1" applyFill="1" applyBorder="1" applyAlignment="1" applyProtection="1">
      <alignment horizontal="left" wrapText="1"/>
      <protection locked="0"/>
    </xf>
    <xf numFmtId="169" fontId="45" fillId="4" borderId="2" xfId="94" applyFont="1" applyFill="1" applyBorder="1" applyAlignment="1" applyProtection="1">
      <alignment horizontal="right"/>
      <protection locked="0"/>
    </xf>
    <xf numFmtId="0" fontId="44" fillId="4" borderId="2" xfId="81" quotePrefix="1" applyFont="1" applyFill="1" applyBorder="1" applyAlignment="1" applyProtection="1">
      <alignment horizontal="center" vertical="center"/>
      <protection locked="0"/>
    </xf>
    <xf numFmtId="0" fontId="45" fillId="26" borderId="2" xfId="0" applyFont="1" applyFill="1" applyBorder="1"/>
    <xf numFmtId="0" fontId="44" fillId="26" borderId="2" xfId="0" applyFont="1" applyFill="1" applyBorder="1" applyProtection="1">
      <protection locked="0"/>
    </xf>
    <xf numFmtId="0" fontId="44" fillId="26" borderId="2" xfId="0" applyFont="1" applyFill="1" applyBorder="1" applyAlignment="1" applyProtection="1">
      <alignment vertical="center"/>
      <protection locked="0"/>
    </xf>
    <xf numFmtId="0" fontId="56" fillId="0" borderId="2" xfId="0" applyFont="1" applyBorder="1"/>
    <xf numFmtId="0" fontId="44" fillId="0" borderId="2" xfId="0" applyFont="1" applyBorder="1" applyAlignment="1">
      <alignment horizontal="justify" wrapText="1"/>
    </xf>
    <xf numFmtId="0" fontId="44" fillId="26" borderId="2" xfId="0" applyFont="1" applyFill="1" applyBorder="1" applyAlignment="1" applyProtection="1">
      <alignment horizontal="center" vertical="center"/>
      <protection locked="0"/>
    </xf>
    <xf numFmtId="0" fontId="45" fillId="4" borderId="2" xfId="105" quotePrefix="1" applyFont="1" applyFill="1" applyBorder="1" applyAlignment="1" applyProtection="1">
      <alignment horizontal="center" vertical="center" wrapText="1"/>
      <protection locked="0"/>
    </xf>
    <xf numFmtId="0" fontId="45" fillId="4" borderId="2" xfId="105" quotePrefix="1" applyFont="1" applyFill="1" applyBorder="1" applyAlignment="1" applyProtection="1">
      <alignment horizontal="left" vertical="center" wrapText="1"/>
      <protection locked="0"/>
    </xf>
    <xf numFmtId="0" fontId="45" fillId="4" borderId="2" xfId="0" applyFont="1" applyFill="1" applyBorder="1" applyAlignment="1" applyProtection="1">
      <alignment horizontal="right" vertical="justify" wrapText="1"/>
      <protection locked="0"/>
    </xf>
    <xf numFmtId="169" fontId="44" fillId="4" borderId="23" xfId="94" applyFont="1" applyFill="1" applyBorder="1" applyAlignment="1" applyProtection="1">
      <alignment horizontal="center" vertical="center"/>
      <protection locked="0"/>
    </xf>
    <xf numFmtId="169" fontId="44" fillId="4" borderId="3" xfId="94" applyFont="1" applyFill="1" applyBorder="1" applyAlignment="1" applyProtection="1">
      <alignment horizontal="center" vertical="center"/>
      <protection locked="0"/>
    </xf>
    <xf numFmtId="1" fontId="44" fillId="4" borderId="3" xfId="0" applyNumberFormat="1" applyFont="1" applyFill="1" applyBorder="1" applyAlignment="1" applyProtection="1">
      <alignment horizontal="center" vertical="center" wrapText="1"/>
      <protection locked="0"/>
    </xf>
    <xf numFmtId="0" fontId="44" fillId="4" borderId="3" xfId="0" applyFont="1" applyFill="1" applyBorder="1" applyAlignment="1" applyProtection="1">
      <alignment horizontal="justify" vertical="justify" wrapText="1"/>
      <protection locked="0"/>
    </xf>
    <xf numFmtId="0" fontId="44" fillId="4" borderId="3" xfId="0" applyFont="1" applyFill="1" applyBorder="1" applyAlignment="1" applyProtection="1">
      <alignment horizontal="center" vertical="center"/>
      <protection locked="0"/>
    </xf>
    <xf numFmtId="1" fontId="45" fillId="0" borderId="3" xfId="106" applyNumberFormat="1" applyFont="1" applyFill="1" applyBorder="1" applyAlignment="1" applyProtection="1">
      <alignment horizontal="center" vertical="center"/>
      <protection locked="0"/>
    </xf>
    <xf numFmtId="164" fontId="45" fillId="4" borderId="36" xfId="23" applyFont="1" applyFill="1" applyBorder="1" applyAlignment="1" applyProtection="1">
      <alignment horizontal="center" vertical="center" wrapText="1"/>
      <protection locked="0"/>
    </xf>
    <xf numFmtId="164" fontId="44" fillId="4" borderId="2" xfId="23" applyFont="1" applyFill="1" applyBorder="1" applyProtection="1">
      <protection locked="0"/>
    </xf>
    <xf numFmtId="164" fontId="44" fillId="4" borderId="2" xfId="23" applyFont="1" applyFill="1" applyBorder="1" applyAlignment="1" applyProtection="1">
      <alignment vertical="center"/>
      <protection locked="0"/>
    </xf>
    <xf numFmtId="164" fontId="44" fillId="26" borderId="2" xfId="23" applyFont="1" applyFill="1" applyBorder="1" applyProtection="1">
      <protection locked="0"/>
    </xf>
    <xf numFmtId="164" fontId="44" fillId="26" borderId="2" xfId="23" applyFont="1" applyFill="1" applyBorder="1" applyAlignment="1" applyProtection="1">
      <alignment vertical="center"/>
      <protection locked="0"/>
    </xf>
    <xf numFmtId="164" fontId="44" fillId="4" borderId="0" xfId="23" applyFont="1" applyFill="1" applyProtection="1">
      <protection locked="0"/>
    </xf>
    <xf numFmtId="164" fontId="44" fillId="4" borderId="2" xfId="23" applyFont="1" applyFill="1" applyBorder="1" applyAlignment="1" applyProtection="1">
      <alignment horizontal="center" vertical="center"/>
      <protection locked="0"/>
    </xf>
    <xf numFmtId="164" fontId="44" fillId="0" borderId="2" xfId="23" applyFont="1" applyFill="1" applyBorder="1" applyAlignment="1" applyProtection="1">
      <alignment horizontal="center" vertical="center"/>
      <protection locked="0"/>
    </xf>
    <xf numFmtId="164" fontId="44" fillId="0" borderId="3" xfId="23" applyFont="1" applyFill="1" applyBorder="1" applyAlignment="1" applyProtection="1">
      <alignment horizontal="center" vertical="center"/>
      <protection locked="0"/>
    </xf>
    <xf numFmtId="164" fontId="44" fillId="4" borderId="2" xfId="23" applyFont="1" applyFill="1" applyBorder="1" applyAlignment="1" applyProtection="1">
      <alignment horizontal="left" vertical="center" wrapText="1"/>
      <protection locked="0"/>
    </xf>
    <xf numFmtId="164" fontId="44" fillId="4" borderId="2" xfId="23" quotePrefix="1" applyFont="1" applyFill="1" applyBorder="1" applyAlignment="1" applyProtection="1">
      <alignment horizontal="left" vertical="center" wrapText="1"/>
      <protection locked="0"/>
    </xf>
    <xf numFmtId="1" fontId="44" fillId="4" borderId="23" xfId="0" applyNumberFormat="1" applyFont="1" applyFill="1" applyBorder="1" applyAlignment="1" applyProtection="1">
      <alignment horizontal="center" vertical="center" wrapText="1"/>
      <protection locked="0"/>
    </xf>
    <xf numFmtId="0" fontId="44" fillId="4" borderId="23" xfId="0" applyFont="1" applyFill="1" applyBorder="1" applyAlignment="1" applyProtection="1">
      <alignment horizontal="justify" vertical="justify" wrapText="1"/>
      <protection locked="0"/>
    </xf>
    <xf numFmtId="0" fontId="44" fillId="4" borderId="23" xfId="0" applyFont="1" applyFill="1" applyBorder="1" applyAlignment="1" applyProtection="1">
      <alignment horizontal="center" vertical="center"/>
      <protection locked="0"/>
    </xf>
    <xf numFmtId="164" fontId="44" fillId="0" borderId="23" xfId="23" applyFont="1" applyFill="1" applyBorder="1" applyAlignment="1" applyProtection="1">
      <alignment horizontal="center" vertical="center"/>
      <protection locked="0"/>
    </xf>
    <xf numFmtId="0" fontId="45" fillId="4" borderId="3" xfId="0" applyFont="1" applyFill="1" applyBorder="1" applyAlignment="1" applyProtection="1">
      <alignment horizontal="right" vertical="justify" wrapText="1"/>
      <protection locked="0"/>
    </xf>
    <xf numFmtId="0" fontId="45" fillId="4" borderId="23" xfId="0" applyFont="1" applyFill="1" applyBorder="1" applyAlignment="1" applyProtection="1">
      <alignment horizontal="right" vertical="justify" wrapText="1"/>
      <protection locked="0"/>
    </xf>
    <xf numFmtId="174" fontId="44" fillId="4" borderId="3" xfId="0" applyNumberFormat="1" applyFont="1" applyFill="1" applyBorder="1" applyAlignment="1" applyProtection="1">
      <alignment horizontal="center" vertical="center" wrapText="1"/>
      <protection locked="0"/>
    </xf>
    <xf numFmtId="169" fontId="45" fillId="4" borderId="7" xfId="94" applyFont="1" applyFill="1" applyBorder="1" applyAlignment="1" applyProtection="1">
      <alignment horizontal="right" vertical="center" wrapText="1"/>
      <protection locked="0"/>
    </xf>
    <xf numFmtId="174" fontId="44" fillId="4" borderId="23" xfId="0" applyNumberFormat="1" applyFont="1" applyFill="1" applyBorder="1" applyAlignment="1" applyProtection="1">
      <alignment horizontal="center" vertical="center" wrapText="1"/>
      <protection locked="0"/>
    </xf>
    <xf numFmtId="0" fontId="44" fillId="4" borderId="3" xfId="0" applyFont="1" applyFill="1" applyBorder="1" applyAlignment="1" applyProtection="1">
      <alignment horizontal="left" vertical="justify" wrapText="1"/>
      <protection locked="0"/>
    </xf>
    <xf numFmtId="0" fontId="44" fillId="4" borderId="3" xfId="0" applyFont="1" applyFill="1" applyBorder="1" applyAlignment="1" applyProtection="1">
      <alignment vertical="center"/>
      <protection locked="0"/>
    </xf>
    <xf numFmtId="164" fontId="44" fillId="4" borderId="3" xfId="23" applyFont="1" applyFill="1" applyBorder="1" applyAlignment="1" applyProtection="1">
      <alignment horizontal="center" vertical="center"/>
      <protection locked="0"/>
    </xf>
    <xf numFmtId="169" fontId="44" fillId="4" borderId="3" xfId="94" applyFont="1" applyFill="1" applyBorder="1" applyProtection="1">
      <protection locked="0"/>
    </xf>
    <xf numFmtId="0" fontId="44" fillId="4" borderId="23" xfId="0" applyFont="1" applyFill="1" applyBorder="1" applyAlignment="1" applyProtection="1">
      <alignment horizontal="left" vertical="justify" wrapText="1"/>
      <protection locked="0"/>
    </xf>
    <xf numFmtId="0" fontId="44" fillId="4" borderId="23" xfId="0" applyFont="1" applyFill="1" applyBorder="1" applyAlignment="1" applyProtection="1">
      <alignment vertical="center"/>
      <protection locked="0"/>
    </xf>
    <xf numFmtId="164" fontId="44" fillId="4" borderId="23" xfId="23" applyFont="1" applyFill="1" applyBorder="1" applyAlignment="1" applyProtection="1">
      <alignment horizontal="center" vertical="center"/>
      <protection locked="0"/>
    </xf>
    <xf numFmtId="169" fontId="44" fillId="4" borderId="23" xfId="94" applyFont="1" applyFill="1" applyBorder="1" applyProtection="1">
      <protection locked="0"/>
    </xf>
    <xf numFmtId="0" fontId="44" fillId="4" borderId="3" xfId="0" applyFont="1" applyFill="1" applyBorder="1" applyAlignment="1" applyProtection="1">
      <alignment horizontal="center" vertical="center" wrapText="1"/>
      <protection locked="0"/>
    </xf>
    <xf numFmtId="164" fontId="44" fillId="4" borderId="3" xfId="23" applyFont="1" applyFill="1" applyBorder="1" applyAlignment="1" applyProtection="1">
      <alignment vertical="center"/>
      <protection locked="0"/>
    </xf>
    <xf numFmtId="0" fontId="44" fillId="4" borderId="23" xfId="0" applyFont="1" applyFill="1" applyBorder="1" applyAlignment="1" applyProtection="1">
      <alignment horizontal="center" vertical="center" wrapText="1"/>
      <protection locked="0"/>
    </xf>
    <xf numFmtId="164" fontId="44" fillId="4" borderId="23" xfId="23" applyFont="1" applyFill="1" applyBorder="1" applyAlignment="1" applyProtection="1">
      <alignment vertical="center"/>
      <protection locked="0"/>
    </xf>
    <xf numFmtId="0" fontId="45" fillId="4" borderId="3" xfId="105" applyFont="1" applyFill="1" applyBorder="1" applyAlignment="1" applyProtection="1">
      <alignment horizontal="left" vertical="justify" wrapText="1"/>
      <protection locked="0"/>
    </xf>
    <xf numFmtId="0" fontId="45" fillId="4" borderId="3" xfId="105" applyFont="1" applyFill="1" applyBorder="1" applyAlignment="1" applyProtection="1">
      <alignment horizontal="justify" vertical="justify" wrapText="1"/>
      <protection locked="0"/>
    </xf>
    <xf numFmtId="0" fontId="45" fillId="4" borderId="23" xfId="105" applyFont="1" applyFill="1" applyBorder="1" applyAlignment="1" applyProtection="1">
      <alignment horizontal="left" vertical="justify" wrapText="1"/>
      <protection locked="0"/>
    </xf>
    <xf numFmtId="0" fontId="45" fillId="4" borderId="23" xfId="105" applyFont="1" applyFill="1" applyBorder="1" applyAlignment="1" applyProtection="1">
      <alignment horizontal="justify" vertical="justify" wrapText="1"/>
      <protection locked="0"/>
    </xf>
    <xf numFmtId="169" fontId="45" fillId="4" borderId="7" xfId="94" applyFont="1" applyFill="1" applyBorder="1" applyAlignment="1" applyProtection="1">
      <alignment horizontal="right" vertical="justify" wrapText="1"/>
      <protection locked="0"/>
    </xf>
    <xf numFmtId="169" fontId="45" fillId="4" borderId="32" xfId="94" applyFont="1" applyFill="1" applyBorder="1" applyAlignment="1" applyProtection="1">
      <alignment horizontal="right" vertical="center" wrapText="1"/>
      <protection locked="0"/>
    </xf>
    <xf numFmtId="0" fontId="45" fillId="4" borderId="3" xfId="105" applyFont="1" applyFill="1" applyBorder="1" applyAlignment="1" applyProtection="1">
      <alignment horizontal="center" vertical="justify" wrapText="1"/>
      <protection locked="0"/>
    </xf>
    <xf numFmtId="164" fontId="44" fillId="4" borderId="3" xfId="23" applyFont="1" applyFill="1" applyBorder="1" applyAlignment="1" applyProtection="1">
      <alignment horizontal="left" vertical="center" wrapText="1"/>
      <protection locked="0"/>
    </xf>
    <xf numFmtId="169" fontId="45" fillId="4" borderId="3" xfId="94" applyFont="1" applyFill="1" applyBorder="1" applyAlignment="1" applyProtection="1">
      <alignment horizontal="right" vertical="center" wrapText="1"/>
      <protection locked="0"/>
    </xf>
    <xf numFmtId="164" fontId="44" fillId="0" borderId="2" xfId="23" applyFont="1" applyBorder="1" applyAlignment="1">
      <alignment horizontal="justify" vertical="center" wrapText="1"/>
    </xf>
    <xf numFmtId="0" fontId="45" fillId="26" borderId="2" xfId="0" applyFont="1" applyFill="1" applyBorder="1" applyAlignment="1">
      <alignment wrapText="1"/>
    </xf>
    <xf numFmtId="169" fontId="45" fillId="26" borderId="7" xfId="0" applyNumberFormat="1" applyFont="1" applyFill="1" applyBorder="1"/>
    <xf numFmtId="1" fontId="44" fillId="4" borderId="23" xfId="0" applyNumberFormat="1" applyFont="1" applyFill="1" applyBorder="1" applyAlignment="1" applyProtection="1">
      <alignment horizontal="center" wrapText="1"/>
      <protection locked="0"/>
    </xf>
    <xf numFmtId="0" fontId="44" fillId="4" borderId="23" xfId="0" applyFont="1" applyFill="1" applyBorder="1" applyAlignment="1" applyProtection="1">
      <alignment horizontal="center"/>
      <protection locked="0"/>
    </xf>
    <xf numFmtId="169" fontId="44" fillId="4" borderId="23" xfId="94" applyFont="1" applyFill="1" applyBorder="1" applyAlignment="1" applyProtection="1">
      <alignment horizontal="right"/>
      <protection locked="0"/>
    </xf>
    <xf numFmtId="0" fontId="44" fillId="26" borderId="3" xfId="0" applyFont="1" applyFill="1" applyBorder="1" applyAlignment="1" applyProtection="1">
      <alignment horizontal="center" vertical="center"/>
      <protection locked="0"/>
    </xf>
    <xf numFmtId="0" fontId="44" fillId="26" borderId="3" xfId="0" applyFont="1" applyFill="1" applyBorder="1" applyProtection="1">
      <protection locked="0"/>
    </xf>
    <xf numFmtId="0" fontId="44" fillId="26" borderId="3" xfId="0" applyFont="1" applyFill="1" applyBorder="1" applyAlignment="1" applyProtection="1">
      <alignment vertical="center"/>
      <protection locked="0"/>
    </xf>
    <xf numFmtId="164" fontId="44" fillId="26" borderId="3" xfId="23" applyFont="1" applyFill="1" applyBorder="1" applyProtection="1">
      <protection locked="0"/>
    </xf>
    <xf numFmtId="169" fontId="44" fillId="4" borderId="32" xfId="94" applyFont="1" applyFill="1" applyBorder="1" applyAlignment="1" applyProtection="1">
      <alignment horizontal="right"/>
      <protection locked="0"/>
    </xf>
    <xf numFmtId="0" fontId="49" fillId="4" borderId="2" xfId="0" applyFont="1" applyFill="1" applyBorder="1" applyAlignment="1" applyProtection="1">
      <alignment horizontal="justify" vertical="justify" wrapText="1"/>
      <protection locked="0"/>
    </xf>
    <xf numFmtId="0" fontId="44" fillId="26" borderId="23" xfId="0" applyFont="1" applyFill="1" applyBorder="1" applyAlignment="1" applyProtection="1">
      <alignment horizontal="center" vertical="center"/>
      <protection locked="0"/>
    </xf>
    <xf numFmtId="0" fontId="44" fillId="26" borderId="23" xfId="0" applyFont="1" applyFill="1" applyBorder="1" applyProtection="1">
      <protection locked="0"/>
    </xf>
    <xf numFmtId="0" fontId="44" fillId="26" borderId="23" xfId="0" applyFont="1" applyFill="1" applyBorder="1" applyAlignment="1" applyProtection="1">
      <alignment vertical="center"/>
      <protection locked="0"/>
    </xf>
    <xf numFmtId="164" fontId="44" fillId="26" borderId="23" xfId="23" applyFont="1" applyFill="1" applyBorder="1" applyProtection="1">
      <protection locked="0"/>
    </xf>
    <xf numFmtId="0" fontId="44" fillId="4" borderId="3" xfId="81" applyFont="1" applyFill="1" applyBorder="1" applyAlignment="1" applyProtection="1">
      <alignment horizontal="center" vertical="center"/>
      <protection locked="0"/>
    </xf>
    <xf numFmtId="0" fontId="44" fillId="4" borderId="3" xfId="81" applyFont="1" applyFill="1" applyBorder="1" applyProtection="1">
      <protection locked="0"/>
    </xf>
    <xf numFmtId="0" fontId="44" fillId="4" borderId="3" xfId="81" applyFont="1" applyFill="1" applyBorder="1" applyAlignment="1" applyProtection="1">
      <alignment vertical="center"/>
      <protection locked="0"/>
    </xf>
    <xf numFmtId="164" fontId="44" fillId="4" borderId="3" xfId="23" applyFont="1" applyFill="1" applyBorder="1" applyProtection="1">
      <protection locked="0"/>
    </xf>
    <xf numFmtId="0" fontId="45" fillId="4" borderId="2" xfId="81" applyFont="1" applyFill="1" applyBorder="1" applyProtection="1">
      <protection locked="0"/>
    </xf>
    <xf numFmtId="169" fontId="44" fillId="4" borderId="2" xfId="81" applyNumberFormat="1" applyFont="1" applyFill="1" applyBorder="1" applyProtection="1">
      <protection locked="0"/>
    </xf>
    <xf numFmtId="0" fontId="44" fillId="4" borderId="23" xfId="81" applyFont="1" applyFill="1" applyBorder="1" applyProtection="1">
      <protection locked="0"/>
    </xf>
    <xf numFmtId="169" fontId="45" fillId="4" borderId="32" xfId="94" quotePrefix="1" applyFont="1" applyFill="1" applyBorder="1" applyAlignment="1" applyProtection="1">
      <alignment horizontal="right" vertical="center" wrapText="1"/>
      <protection locked="0"/>
    </xf>
    <xf numFmtId="1" fontId="44" fillId="0" borderId="2" xfId="0" applyNumberFormat="1" applyFont="1" applyFill="1" applyBorder="1" applyAlignment="1" applyProtection="1">
      <alignment horizontal="center" vertical="center" wrapText="1"/>
      <protection locked="0"/>
    </xf>
    <xf numFmtId="0" fontId="44" fillId="0" borderId="2" xfId="0" applyFont="1" applyFill="1" applyBorder="1" applyAlignment="1" applyProtection="1">
      <alignment horizontal="justify" vertical="justify" wrapText="1"/>
      <protection locked="0"/>
    </xf>
    <xf numFmtId="0" fontId="44" fillId="0" borderId="2" xfId="0" applyFont="1" applyFill="1" applyBorder="1" applyAlignment="1" applyProtection="1">
      <alignment horizontal="center" vertical="center"/>
      <protection locked="0"/>
    </xf>
    <xf numFmtId="169" fontId="44" fillId="0" borderId="2" xfId="94" applyFont="1" applyFill="1" applyBorder="1" applyAlignment="1" applyProtection="1">
      <alignment horizontal="center" vertical="center"/>
      <protection locked="0"/>
    </xf>
    <xf numFmtId="0" fontId="44" fillId="0" borderId="0" xfId="81" applyFont="1" applyFill="1" applyProtection="1">
      <protection locked="0"/>
    </xf>
    <xf numFmtId="174" fontId="44" fillId="0" borderId="2" xfId="0" applyNumberFormat="1" applyFont="1" applyFill="1" applyBorder="1" applyAlignment="1" applyProtection="1">
      <alignment horizontal="center" vertical="center" wrapText="1"/>
      <protection locked="0"/>
    </xf>
    <xf numFmtId="0" fontId="30" fillId="0" borderId="173" xfId="0" applyFont="1" applyBorder="1" applyAlignment="1">
      <alignment horizontal="left" vertical="center" wrapText="1"/>
    </xf>
    <xf numFmtId="0" fontId="23" fillId="0" borderId="9" xfId="46" applyFont="1" applyBorder="1" applyAlignment="1">
      <alignment horizontal="center" vertical="center"/>
    </xf>
    <xf numFmtId="0" fontId="29" fillId="0" borderId="56" xfId="46" applyFont="1" applyBorder="1"/>
    <xf numFmtId="0" fontId="30" fillId="0" borderId="53" xfId="0" applyFont="1" applyBorder="1" applyAlignment="1">
      <alignment horizontal="center" vertical="center"/>
    </xf>
    <xf numFmtId="0" fontId="30" fillId="0" borderId="55" xfId="0" applyFont="1" applyBorder="1" applyAlignment="1">
      <alignment horizontal="center" vertical="center"/>
    </xf>
    <xf numFmtId="164" fontId="30" fillId="0" borderId="56" xfId="23" applyFont="1" applyBorder="1" applyAlignment="1">
      <alignment horizontal="center" vertical="center"/>
    </xf>
    <xf numFmtId="43" fontId="30" fillId="0" borderId="96" xfId="50" applyFont="1" applyBorder="1" applyAlignment="1">
      <alignment vertical="center"/>
    </xf>
    <xf numFmtId="0" fontId="44" fillId="4" borderId="9" xfId="81" applyFont="1" applyFill="1" applyBorder="1" applyAlignment="1" applyProtection="1">
      <alignment horizontal="center" vertical="center"/>
      <protection locked="0"/>
    </xf>
    <xf numFmtId="0" fontId="44" fillId="4" borderId="1" xfId="81" applyFont="1" applyFill="1" applyBorder="1" applyProtection="1">
      <protection locked="0"/>
    </xf>
    <xf numFmtId="0" fontId="5" fillId="0" borderId="0" xfId="0" applyFont="1" applyAlignment="1">
      <alignment horizontal="center"/>
    </xf>
    <xf numFmtId="0" fontId="35" fillId="0" borderId="57" xfId="1" applyFont="1" applyBorder="1" applyAlignment="1">
      <alignment horizontal="center" vertical="center" wrapText="1"/>
    </xf>
    <xf numFmtId="0" fontId="35" fillId="0" borderId="58" xfId="1" applyFont="1" applyBorder="1" applyAlignment="1">
      <alignment horizontal="center" vertical="center" wrapText="1"/>
    </xf>
    <xf numFmtId="0" fontId="35" fillId="0" borderId="59" xfId="1" applyFont="1" applyBorder="1" applyAlignment="1">
      <alignment horizontal="center" vertical="center" wrapText="1"/>
    </xf>
    <xf numFmtId="0" fontId="35" fillId="0" borderId="60" xfId="1" applyFont="1" applyBorder="1" applyAlignment="1">
      <alignment horizontal="center" vertical="center" wrapText="1"/>
    </xf>
    <xf numFmtId="0" fontId="35" fillId="0" borderId="0" xfId="1" applyFont="1" applyAlignment="1">
      <alignment horizontal="center" vertical="center" wrapText="1"/>
    </xf>
    <xf numFmtId="0" fontId="35" fillId="0" borderId="61" xfId="1" applyFont="1" applyBorder="1" applyAlignment="1">
      <alignment horizontal="center" vertical="center" wrapText="1"/>
    </xf>
    <xf numFmtId="0" fontId="24" fillId="0" borderId="2" xfId="15" applyFont="1" applyBorder="1" applyAlignment="1">
      <alignment horizontal="left" vertical="center" wrapText="1"/>
    </xf>
    <xf numFmtId="0" fontId="47" fillId="10" borderId="2" xfId="0" applyFont="1" applyFill="1" applyBorder="1" applyAlignment="1">
      <alignment horizontal="left" vertical="center" wrapText="1"/>
    </xf>
    <xf numFmtId="0" fontId="47" fillId="11" borderId="2" xfId="0" applyFont="1" applyFill="1" applyBorder="1" applyAlignment="1">
      <alignment horizontal="left" vertical="center" wrapText="1"/>
    </xf>
    <xf numFmtId="0" fontId="46" fillId="8" borderId="11" xfId="0" applyFont="1" applyFill="1" applyBorder="1" applyAlignment="1">
      <alignment horizontal="center" vertical="center"/>
    </xf>
    <xf numFmtId="0" fontId="47" fillId="8" borderId="17" xfId="0" applyFont="1" applyFill="1" applyBorder="1" applyAlignment="1">
      <alignment horizontal="center" vertical="center"/>
    </xf>
    <xf numFmtId="0" fontId="47" fillId="14" borderId="2" xfId="0" applyFont="1" applyFill="1" applyBorder="1" applyAlignment="1">
      <alignment horizontal="left" vertical="center" wrapText="1"/>
    </xf>
    <xf numFmtId="0" fontId="47" fillId="8" borderId="2" xfId="0" applyFont="1" applyFill="1" applyBorder="1" applyAlignment="1">
      <alignment horizontal="left" vertical="center" wrapText="1"/>
    </xf>
    <xf numFmtId="0" fontId="45" fillId="8" borderId="36" xfId="0" applyFont="1" applyFill="1" applyBorder="1" applyAlignment="1">
      <alignment horizontal="center" vertical="center"/>
    </xf>
    <xf numFmtId="0" fontId="45" fillId="18" borderId="2" xfId="0" applyFont="1" applyFill="1" applyBorder="1" applyAlignment="1">
      <alignment horizontal="left" vertical="center" wrapText="1"/>
    </xf>
    <xf numFmtId="0" fontId="45" fillId="18" borderId="144" xfId="0" applyFont="1" applyFill="1" applyBorder="1" applyAlignment="1">
      <alignment horizontal="left" vertical="center" wrapText="1"/>
    </xf>
    <xf numFmtId="0" fontId="45" fillId="15" borderId="2" xfId="0" applyFont="1" applyFill="1" applyBorder="1" applyAlignment="1">
      <alignment horizontal="left" vertical="center" wrapText="1"/>
    </xf>
    <xf numFmtId="0" fontId="45" fillId="15" borderId="2" xfId="0" applyFont="1" applyFill="1" applyBorder="1" applyAlignment="1">
      <alignment horizontal="right" vertical="center"/>
    </xf>
    <xf numFmtId="0" fontId="45" fillId="15" borderId="36" xfId="0" applyFont="1" applyFill="1" applyBorder="1" applyAlignment="1">
      <alignment horizontal="left" vertical="center"/>
    </xf>
    <xf numFmtId="0" fontId="45" fillId="15" borderId="36" xfId="0" applyFont="1" applyFill="1" applyBorder="1" applyAlignment="1">
      <alignment horizontal="center" vertical="center"/>
    </xf>
    <xf numFmtId="0" fontId="45" fillId="15" borderId="2" xfId="0" applyFont="1" applyFill="1" applyBorder="1" applyAlignment="1">
      <alignment horizontal="left" vertical="center"/>
    </xf>
    <xf numFmtId="0" fontId="45" fillId="18" borderId="142" xfId="0" applyFont="1" applyFill="1" applyBorder="1" applyAlignment="1">
      <alignment horizontal="left" vertical="center" wrapText="1"/>
    </xf>
    <xf numFmtId="0" fontId="45" fillId="18" borderId="106" xfId="0" applyFont="1" applyFill="1" applyBorder="1" applyAlignment="1">
      <alignment horizontal="left" vertical="center" wrapText="1"/>
    </xf>
    <xf numFmtId="0" fontId="45" fillId="18" borderId="23" xfId="0" applyFont="1" applyFill="1" applyBorder="1" applyAlignment="1">
      <alignment horizontal="left" vertical="center" wrapText="1"/>
    </xf>
    <xf numFmtId="0" fontId="47" fillId="7" borderId="146" xfId="0" applyFont="1" applyFill="1" applyBorder="1" applyAlignment="1">
      <alignment horizontal="left" vertical="center"/>
    </xf>
    <xf numFmtId="0" fontId="47" fillId="7" borderId="84" xfId="0" applyFont="1" applyFill="1" applyBorder="1" applyAlignment="1">
      <alignment horizontal="left" vertical="center"/>
    </xf>
    <xf numFmtId="0" fontId="47" fillId="7" borderId="147" xfId="0" applyFont="1" applyFill="1" applyBorder="1" applyAlignment="1">
      <alignment horizontal="left" vertical="center"/>
    </xf>
    <xf numFmtId="0" fontId="47" fillId="7" borderId="113" xfId="0" applyFont="1" applyFill="1" applyBorder="1" applyAlignment="1">
      <alignment horizontal="center" vertical="center"/>
    </xf>
    <xf numFmtId="0" fontId="47" fillId="9" borderId="81" xfId="0" applyFont="1" applyFill="1" applyBorder="1" applyAlignment="1">
      <alignment horizontal="right" vertical="center"/>
    </xf>
    <xf numFmtId="0" fontId="47" fillId="4" borderId="140" xfId="0" applyFont="1" applyFill="1" applyBorder="1" applyAlignment="1">
      <alignment horizontal="center"/>
    </xf>
    <xf numFmtId="0" fontId="51" fillId="22" borderId="36" xfId="0" applyFont="1" applyFill="1" applyBorder="1" applyAlignment="1">
      <alignment horizontal="center" vertical="center"/>
    </xf>
    <xf numFmtId="0" fontId="45" fillId="8" borderId="81" xfId="0" applyFont="1" applyFill="1" applyBorder="1" applyAlignment="1">
      <alignment horizontal="left" vertical="center"/>
    </xf>
    <xf numFmtId="0" fontId="44" fillId="16" borderId="87" xfId="0" applyFont="1" applyFill="1" applyBorder="1" applyAlignment="1">
      <alignment horizontal="center"/>
    </xf>
    <xf numFmtId="0" fontId="44" fillId="16" borderId="5" xfId="0" applyFont="1" applyFill="1" applyBorder="1" applyAlignment="1">
      <alignment horizontal="center"/>
    </xf>
    <xf numFmtId="0" fontId="44" fillId="16" borderId="88" xfId="0" applyFont="1" applyFill="1" applyBorder="1" applyAlignment="1">
      <alignment horizontal="center"/>
    </xf>
    <xf numFmtId="0" fontId="45" fillId="19" borderId="162" xfId="0" applyFont="1" applyFill="1" applyBorder="1" applyAlignment="1">
      <alignment horizontal="left" vertical="center" wrapText="1"/>
    </xf>
    <xf numFmtId="0" fontId="45" fillId="19" borderId="164" xfId="0" applyFont="1" applyFill="1" applyBorder="1" applyAlignment="1">
      <alignment horizontal="left" vertical="center" wrapText="1"/>
    </xf>
    <xf numFmtId="0" fontId="45" fillId="19" borderId="165" xfId="0" applyFont="1" applyFill="1" applyBorder="1" applyAlignment="1">
      <alignment horizontal="left" vertical="center" wrapText="1"/>
    </xf>
    <xf numFmtId="0" fontId="45" fillId="4" borderId="36" xfId="0" applyFont="1" applyFill="1" applyBorder="1" applyAlignment="1">
      <alignment horizontal="center" vertical="center" wrapText="1"/>
    </xf>
    <xf numFmtId="0" fontId="45" fillId="8" borderId="2" xfId="0" applyFont="1" applyFill="1" applyBorder="1" applyAlignment="1">
      <alignment horizontal="left" vertical="center" wrapText="1"/>
    </xf>
    <xf numFmtId="0" fontId="44" fillId="8" borderId="122" xfId="0" applyFont="1" applyFill="1" applyBorder="1" applyAlignment="1">
      <alignment horizontal="center" vertical="center"/>
    </xf>
    <xf numFmtId="0" fontId="45" fillId="8" borderId="0" xfId="0" applyFont="1" applyFill="1" applyBorder="1" applyAlignment="1">
      <alignment horizontal="center" vertical="center"/>
    </xf>
  </cellXfs>
  <cellStyles count="107">
    <cellStyle name="Comma" xfId="23" builtinId="3"/>
    <cellStyle name="Comma 10" xfId="79" xr:uid="{B8A6B1D4-E8EA-4125-AB78-FF564B8D4171}"/>
    <cellStyle name="Comma 10 13" xfId="103" xr:uid="{8F0F044F-EB8E-4A0F-B786-68A210841B43}"/>
    <cellStyle name="Comma 10 2" xfId="100" xr:uid="{BD169853-3806-4147-B9F6-CBA0023501F6}"/>
    <cellStyle name="Comma 10 6" xfId="57" xr:uid="{E09F01E8-B30F-444C-9332-B6547444C8D8}"/>
    <cellStyle name="Comma 10 6 2" xfId="98" xr:uid="{DF8036B7-FD9D-4B4A-B04C-03650592F2A9}"/>
    <cellStyle name="Comma 11" xfId="85" xr:uid="{B9C3A84F-7264-4BB6-90F9-A83542F0350E}"/>
    <cellStyle name="Comma 11 2" xfId="89" xr:uid="{18CB20BA-117B-468C-9AB6-EC0A711CB9A2}"/>
    <cellStyle name="Comma 12" xfId="94" xr:uid="{482C4B19-75A5-467A-8B61-5612AAF0EDBC}"/>
    <cellStyle name="Comma 15" xfId="50" xr:uid="{603D1E47-3E54-446C-882F-A34312846489}"/>
    <cellStyle name="Comma 19" xfId="54" xr:uid="{00D637E6-57C1-473B-B3CC-2C51886334AC}"/>
    <cellStyle name="Comma 2" xfId="2" xr:uid="{00000000-0005-0000-0000-000001000000}"/>
    <cellStyle name="Comma 2 136" xfId="99" xr:uid="{C25440BC-E442-4120-9556-7D113634CF62}"/>
    <cellStyle name="Comma 2 2" xfId="4" xr:uid="{00000000-0005-0000-0000-000002000000}"/>
    <cellStyle name="Comma 2 2 2" xfId="19" xr:uid="{00000000-0005-0000-0000-000003000000}"/>
    <cellStyle name="Comma 2 2 2 2" xfId="90" xr:uid="{0EFA4D79-DE6C-4265-B885-4A789CDEDA7A}"/>
    <cellStyle name="Comma 2 2 3" xfId="37" xr:uid="{1A46DC35-EBDB-482D-AA8A-4ED7A7BC8ED1}"/>
    <cellStyle name="Comma 2 2 4" xfId="77" xr:uid="{5B8EB232-2083-461F-A37D-2619DFA981A6}"/>
    <cellStyle name="Comma 2 3" xfId="18" xr:uid="{00000000-0005-0000-0000-000004000000}"/>
    <cellStyle name="Comma 2 3 2" xfId="86" xr:uid="{20118479-E8AF-442A-A915-458D182D0F0E}"/>
    <cellStyle name="Comma 2 4" xfId="22" xr:uid="{00000000-0005-0000-0000-000005000000}"/>
    <cellStyle name="Comma 2 5" xfId="32" xr:uid="{00000000-0005-0000-0000-000006000000}"/>
    <cellStyle name="Comma 2 6" xfId="65" xr:uid="{3238F08A-441A-456F-B9B2-618A9807E859}"/>
    <cellStyle name="Comma 2 7" xfId="69" xr:uid="{4DFF42EE-55BD-4C98-840E-085001BDA3E3}"/>
    <cellStyle name="Comma 2 8" xfId="51" xr:uid="{49B50708-558C-4BE0-B644-B5F7443A5892}"/>
    <cellStyle name="Comma 23" xfId="91" xr:uid="{E0CAD87F-EAF0-4AC2-8007-B71741F6CB36}"/>
    <cellStyle name="Comma 3" xfId="7" xr:uid="{00000000-0005-0000-0000-000007000000}"/>
    <cellStyle name="Comma 3 2" xfId="9" xr:uid="{00000000-0005-0000-0000-000008000000}"/>
    <cellStyle name="Comma 3 2 2" xfId="42" xr:uid="{398E697A-5EBF-4B9A-B641-2568EB5D2A29}"/>
    <cellStyle name="Comma 3 2 2 2" xfId="61" xr:uid="{07C44434-72C2-47B5-931E-81C7395FE9B3}"/>
    <cellStyle name="Comma 3 2 2 3" xfId="58" xr:uid="{07AF590C-55E0-4776-80F6-F1E898DCD8A3}"/>
    <cellStyle name="Comma 3 3" xfId="13" xr:uid="{00000000-0005-0000-0000-000009000000}"/>
    <cellStyle name="Comma 3 3 2" xfId="44" xr:uid="{D0CD0BE9-3DEF-488A-AEA0-4D9E82E9BD02}"/>
    <cellStyle name="Comma 3 4" xfId="30" xr:uid="{00000000-0005-0000-0000-00000A000000}"/>
    <cellStyle name="Comma 3 5" xfId="40" xr:uid="{9F5B97DE-992F-47D9-9452-57E3336C6AAB}"/>
    <cellStyle name="Comma 3 6" xfId="76" xr:uid="{65C0BC67-FE46-4C97-8C26-281CD9021717}"/>
    <cellStyle name="Comma 3 7" xfId="97" xr:uid="{712F49B1-D85E-4A6A-9ED9-2F1BDF493663}"/>
    <cellStyle name="Comma 4" xfId="11" xr:uid="{00000000-0005-0000-0000-00000B000000}"/>
    <cellStyle name="Comma 4 131" xfId="101" xr:uid="{49E79F11-AB53-40E2-B4A0-EF8DDE4A3A4A}"/>
    <cellStyle name="Comma 5" xfId="5" xr:uid="{00000000-0005-0000-0000-00000C000000}"/>
    <cellStyle name="Comma 5 2" xfId="38" xr:uid="{E54DB56A-CED2-4CAC-A044-874AD26A7EE3}"/>
    <cellStyle name="Comma 5 2 2" xfId="78" xr:uid="{89AB002A-0118-4077-A1CE-29DB73A6A986}"/>
    <cellStyle name="Comma 5 3" xfId="71" xr:uid="{B01760F6-4004-4CCC-ACD1-FAC54FADCA86}"/>
    <cellStyle name="Comma 6" xfId="14" xr:uid="{00000000-0005-0000-0000-00000D000000}"/>
    <cellStyle name="Comma 6 2" xfId="27" xr:uid="{00000000-0005-0000-0000-00000E000000}"/>
    <cellStyle name="Comma 7" xfId="16" xr:uid="{00000000-0005-0000-0000-00000F000000}"/>
    <cellStyle name="Comma 8" xfId="21" xr:uid="{00000000-0005-0000-0000-000010000000}"/>
    <cellStyle name="Comma 8 2" xfId="45" xr:uid="{F32F9F18-7F7D-43FB-B8FC-98FC0559DF75}"/>
    <cellStyle name="Comma 87" xfId="96" xr:uid="{AB58A614-A760-43E0-8B69-7FFFF1D935BA}"/>
    <cellStyle name="Comma 9" xfId="66" xr:uid="{AD7543C9-11A2-4884-8411-3B4729DA22C1}"/>
    <cellStyle name="Normal" xfId="0" builtinId="0"/>
    <cellStyle name="Normal 10" xfId="10" xr:uid="{00000000-0005-0000-0000-000012000000}"/>
    <cellStyle name="Normal 10 2" xfId="26" xr:uid="{00000000-0005-0000-0000-000013000000}"/>
    <cellStyle name="Normal 10 2 2" xfId="60" xr:uid="{72DBFCC8-33F6-4837-82C7-6B8EE57630CC}"/>
    <cellStyle name="Normal 10 20" xfId="102" xr:uid="{B2F88632-3C54-4272-BBB2-29691291130C}"/>
    <cellStyle name="Normal 11" xfId="12" xr:uid="{00000000-0005-0000-0000-000014000000}"/>
    <cellStyle name="Normal 11 2" xfId="43" xr:uid="{1C205018-068A-41C7-A348-B2EB731F363B}"/>
    <cellStyle name="Normal 12" xfId="33" xr:uid="{00000000-0005-0000-0000-000015000000}"/>
    <cellStyle name="Normal 13" xfId="47" xr:uid="{731CE598-0653-4CEA-916E-B55853DBC1DC}"/>
    <cellStyle name="Normal 132" xfId="95" xr:uid="{4345AD1A-A50F-4E4A-8B84-6C2665BBA5FD}"/>
    <cellStyle name="Normal 14" xfId="53" xr:uid="{48F70F39-3516-4261-9188-7F97D15B01DA}"/>
    <cellStyle name="Normal 15" xfId="74" xr:uid="{41ED8B28-DAEB-4C91-8BB3-0AEA6392901B}"/>
    <cellStyle name="Normal 16" xfId="84" xr:uid="{B7BB851D-160C-4394-B551-FEA9D982BAF7}"/>
    <cellStyle name="Normal 17" xfId="75" xr:uid="{EBCCF940-7A5E-4ECC-B0DF-DBB0C5CCDA5F}"/>
    <cellStyle name="Normal 18" xfId="80" xr:uid="{9CC71AF6-BF44-4353-9344-26A35550A533}"/>
    <cellStyle name="Normal 2" xfId="1" xr:uid="{00000000-0005-0000-0000-000016000000}"/>
    <cellStyle name="Normal 2 10 2 8" xfId="104" xr:uid="{9200184B-0CF7-492A-B2FF-6AC528A58EEE}"/>
    <cellStyle name="Normal 2 2" xfId="3" xr:uid="{00000000-0005-0000-0000-000017000000}"/>
    <cellStyle name="Normal 2 2 2" xfId="17" xr:uid="{00000000-0005-0000-0000-000018000000}"/>
    <cellStyle name="Normal 2 3" xfId="48" xr:uid="{79A4278A-EA0B-454F-BC3F-EEF0918286DE}"/>
    <cellStyle name="Normal 2 3 2" xfId="67" xr:uid="{6CEC99D7-B8D5-4497-9FCF-528AA3E810C9}"/>
    <cellStyle name="Normal 2 4" xfId="24" xr:uid="{00000000-0005-0000-0000-000019000000}"/>
    <cellStyle name="Normal 2 5" xfId="68" xr:uid="{08DEB0A7-5F9F-461A-B53E-4CD4D9DCC67F}"/>
    <cellStyle name="Normal 2 6" xfId="55" xr:uid="{D346B998-FCDC-4B9D-887A-A1560502D7CD}"/>
    <cellStyle name="Normal 21 2" xfId="70" xr:uid="{2B6215CF-0DEA-40CC-B895-8E2BBBC115F7}"/>
    <cellStyle name="Normal 23" xfId="88" xr:uid="{DC538692-F239-4A2F-83BE-F365BC94B7AD}"/>
    <cellStyle name="Normal 3" xfId="20" xr:uid="{00000000-0005-0000-0000-00001A000000}"/>
    <cellStyle name="Normal 3 2" xfId="31" xr:uid="{00000000-0005-0000-0000-00001B000000}"/>
    <cellStyle name="Normal 3 2 2" xfId="81" xr:uid="{C300EEA6-AE49-4AD2-BA97-AF6310516726}"/>
    <cellStyle name="Normal 4" xfId="15" xr:uid="{00000000-0005-0000-0000-00001C000000}"/>
    <cellStyle name="Normal 4 2" xfId="25" xr:uid="{00000000-0005-0000-0000-00001D000000}"/>
    <cellStyle name="Normal 4 3" xfId="82" xr:uid="{8E9C9C75-BD78-48DB-9AFE-58081FE513BC}"/>
    <cellStyle name="Normal 4 4" xfId="63" xr:uid="{8B73D432-79FB-429C-8C9D-7A6592F058E2}"/>
    <cellStyle name="Normal 4 4 2" xfId="93" xr:uid="{53303D95-D102-4D5E-A41E-9A35E813099A}"/>
    <cellStyle name="Normal 5" xfId="6" xr:uid="{00000000-0005-0000-0000-00001E000000}"/>
    <cellStyle name="Normal 5 2" xfId="8" xr:uid="{00000000-0005-0000-0000-00001F000000}"/>
    <cellStyle name="Normal 5 2 2" xfId="41" xr:uid="{7E74A9E2-25F2-4821-95FF-4D9576D8D737}"/>
    <cellStyle name="Normal 5 3" xfId="28" xr:uid="{00000000-0005-0000-0000-000020000000}"/>
    <cellStyle name="Normal 5 4" xfId="39" xr:uid="{19C81B0C-6333-4441-BD2E-EE74A11E8FFE}"/>
    <cellStyle name="Normal 5 5" xfId="87" xr:uid="{387C07E1-779A-4E71-8207-6C8CD6CA6F7B}"/>
    <cellStyle name="Normal 6" xfId="29" xr:uid="{00000000-0005-0000-0000-000021000000}"/>
    <cellStyle name="Normal 6 17" xfId="83" xr:uid="{572F6B94-EDF5-4626-8587-468334D4CA38}"/>
    <cellStyle name="Normal 6 2" xfId="46" xr:uid="{6929ED10-D109-4845-83AC-E2845137A47D}"/>
    <cellStyle name="Normal 6 2 2" xfId="35" xr:uid="{00000000-0005-0000-0000-000022000000}"/>
    <cellStyle name="Normal 6 2 3" xfId="92" xr:uid="{351D9A23-80C3-4F12-8046-A67F8709655F}"/>
    <cellStyle name="Normal 6 3" xfId="52" xr:uid="{1276121F-7BE7-48DF-A455-32F35377F45E}"/>
    <cellStyle name="Normal 7" xfId="73" xr:uid="{ED5F72C8-F2C8-410E-9350-466488BBC42D}"/>
    <cellStyle name="Normal 7 2 2" xfId="36" xr:uid="{00000000-0005-0000-0000-000023000000}"/>
    <cellStyle name="Normal 8" xfId="62" xr:uid="{FE543E59-FD86-480E-B8C8-C974BFE2859B}"/>
    <cellStyle name="Normal 8 5" xfId="56" xr:uid="{A9CFFD9E-CD5D-4AAE-A9FE-E3951902F993}"/>
    <cellStyle name="Normal 9" xfId="64" xr:uid="{120F4F5C-3C62-4D98-8FF5-FA3CA75A9C11}"/>
    <cellStyle name="Normal 9 2 2" xfId="34" xr:uid="{00000000-0005-0000-0000-000024000000}"/>
    <cellStyle name="Normal 9 3" xfId="49" xr:uid="{73E58ACD-8D98-4869-AADB-31D4D4D3D08C}"/>
    <cellStyle name="Normal_BOQ-PL." xfId="105" xr:uid="{5AE48661-24B2-4F24-BA02-6F03E9B8EA2A}"/>
    <cellStyle name="oo" xfId="72" xr:uid="{932BC70C-609D-4C0D-B5C8-56E63C0FBE6A}"/>
    <cellStyle name="Output 2" xfId="106" xr:uid="{6BB0ED54-718E-40F2-B41B-EC40F130217F}"/>
    <cellStyle name="Percent 2" xfId="59" xr:uid="{ED24DF20-B935-4DB9-859D-67803D1F86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5.xml"/><Relationship Id="rId21" Type="http://schemas.openxmlformats.org/officeDocument/2006/relationships/worksheet" Target="worksheets/sheet21.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63" Type="http://schemas.openxmlformats.org/officeDocument/2006/relationships/externalLink" Target="externalLinks/externalLink42.xml"/><Relationship Id="rId68" Type="http://schemas.openxmlformats.org/officeDocument/2006/relationships/externalLink" Target="externalLinks/externalLink47.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53" Type="http://schemas.openxmlformats.org/officeDocument/2006/relationships/externalLink" Target="externalLinks/externalLink32.xml"/><Relationship Id="rId58" Type="http://schemas.openxmlformats.org/officeDocument/2006/relationships/externalLink" Target="externalLinks/externalLink37.xml"/><Relationship Id="rId74" Type="http://schemas.openxmlformats.org/officeDocument/2006/relationships/externalLink" Target="externalLinks/externalLink53.xml"/><Relationship Id="rId79" Type="http://schemas.openxmlformats.org/officeDocument/2006/relationships/externalLink" Target="externalLinks/externalLink58.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56" Type="http://schemas.openxmlformats.org/officeDocument/2006/relationships/externalLink" Target="externalLinks/externalLink35.xml"/><Relationship Id="rId64" Type="http://schemas.openxmlformats.org/officeDocument/2006/relationships/externalLink" Target="externalLinks/externalLink43.xml"/><Relationship Id="rId69" Type="http://schemas.openxmlformats.org/officeDocument/2006/relationships/externalLink" Target="externalLinks/externalLink48.xml"/><Relationship Id="rId77" Type="http://schemas.openxmlformats.org/officeDocument/2006/relationships/externalLink" Target="externalLinks/externalLink56.xml"/><Relationship Id="rId8" Type="http://schemas.openxmlformats.org/officeDocument/2006/relationships/worksheet" Target="worksheets/sheet8.xml"/><Relationship Id="rId51" Type="http://schemas.openxmlformats.org/officeDocument/2006/relationships/externalLink" Target="externalLinks/externalLink30.xml"/><Relationship Id="rId72" Type="http://schemas.openxmlformats.org/officeDocument/2006/relationships/externalLink" Target="externalLinks/externalLink51.xml"/><Relationship Id="rId80" Type="http://schemas.openxmlformats.org/officeDocument/2006/relationships/externalLink" Target="externalLinks/externalLink59.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externalLink" Target="externalLinks/externalLink25.xml"/><Relationship Id="rId59" Type="http://schemas.openxmlformats.org/officeDocument/2006/relationships/externalLink" Target="externalLinks/externalLink38.xml"/><Relationship Id="rId67" Type="http://schemas.openxmlformats.org/officeDocument/2006/relationships/externalLink" Target="externalLinks/externalLink46.xml"/><Relationship Id="rId20" Type="http://schemas.openxmlformats.org/officeDocument/2006/relationships/worksheet" Target="worksheets/sheet20.xml"/><Relationship Id="rId41" Type="http://schemas.openxmlformats.org/officeDocument/2006/relationships/externalLink" Target="externalLinks/externalLink20.xml"/><Relationship Id="rId54" Type="http://schemas.openxmlformats.org/officeDocument/2006/relationships/externalLink" Target="externalLinks/externalLink33.xml"/><Relationship Id="rId62" Type="http://schemas.openxmlformats.org/officeDocument/2006/relationships/externalLink" Target="externalLinks/externalLink41.xml"/><Relationship Id="rId70" Type="http://schemas.openxmlformats.org/officeDocument/2006/relationships/externalLink" Target="externalLinks/externalLink49.xml"/><Relationship Id="rId75" Type="http://schemas.openxmlformats.org/officeDocument/2006/relationships/externalLink" Target="externalLinks/externalLink54.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externalLink" Target="externalLinks/externalLink28.xml"/><Relationship Id="rId57" Type="http://schemas.openxmlformats.org/officeDocument/2006/relationships/externalLink" Target="externalLinks/externalLink36.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externalLink" Target="externalLinks/externalLink31.xml"/><Relationship Id="rId60" Type="http://schemas.openxmlformats.org/officeDocument/2006/relationships/externalLink" Target="externalLinks/externalLink39.xml"/><Relationship Id="rId65" Type="http://schemas.openxmlformats.org/officeDocument/2006/relationships/externalLink" Target="externalLinks/externalLink44.xml"/><Relationship Id="rId73" Type="http://schemas.openxmlformats.org/officeDocument/2006/relationships/externalLink" Target="externalLinks/externalLink52.xml"/><Relationship Id="rId78" Type="http://schemas.openxmlformats.org/officeDocument/2006/relationships/externalLink" Target="externalLinks/externalLink57.xml"/><Relationship Id="rId81" Type="http://schemas.openxmlformats.org/officeDocument/2006/relationships/externalLink" Target="externalLinks/externalLink60.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8.xml"/><Relationship Id="rId34" Type="http://schemas.openxmlformats.org/officeDocument/2006/relationships/externalLink" Target="externalLinks/externalLink13.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76" Type="http://schemas.openxmlformats.org/officeDocument/2006/relationships/externalLink" Target="externalLinks/externalLink55.xml"/><Relationship Id="rId7" Type="http://schemas.openxmlformats.org/officeDocument/2006/relationships/worksheet" Target="worksheets/sheet7.xml"/><Relationship Id="rId71" Type="http://schemas.openxmlformats.org/officeDocument/2006/relationships/externalLink" Target="externalLinks/externalLink50.xml"/><Relationship Id="rId2" Type="http://schemas.openxmlformats.org/officeDocument/2006/relationships/worksheet" Target="worksheets/sheet2.xml"/><Relationship Id="rId29" Type="http://schemas.openxmlformats.org/officeDocument/2006/relationships/externalLink" Target="externalLinks/externalLink8.xml"/><Relationship Id="rId24" Type="http://schemas.openxmlformats.org/officeDocument/2006/relationships/externalLink" Target="externalLinks/externalLink3.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66" Type="http://schemas.openxmlformats.org/officeDocument/2006/relationships/externalLink" Target="externalLinks/externalLink45.xml"/><Relationship Id="rId87" Type="http://schemas.openxmlformats.org/officeDocument/2006/relationships/customXml" Target="../customXml/item1.xml"/><Relationship Id="rId61" Type="http://schemas.openxmlformats.org/officeDocument/2006/relationships/externalLink" Target="externalLinks/externalLink40.xml"/><Relationship Id="rId82" Type="http://schemas.openxmlformats.org/officeDocument/2006/relationships/externalLink" Target="externalLinks/externalLink61.xml"/></Relationships>
</file>

<file path=xl/drawings/drawing1.xml><?xml version="1.0" encoding="utf-8"?>
<xdr:wsDr xmlns:xdr="http://schemas.openxmlformats.org/drawingml/2006/spreadsheetDrawing" xmlns:a="http://schemas.openxmlformats.org/drawingml/2006/main">
  <xdr:twoCellAnchor>
    <xdr:from>
      <xdr:col>1</xdr:col>
      <xdr:colOff>183573</xdr:colOff>
      <xdr:row>422</xdr:row>
      <xdr:rowOff>73603</xdr:rowOff>
    </xdr:from>
    <xdr:to>
      <xdr:col>2</xdr:col>
      <xdr:colOff>50223</xdr:colOff>
      <xdr:row>423</xdr:row>
      <xdr:rowOff>73603</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flipH="1">
          <a:off x="659823" y="46382421"/>
          <a:ext cx="126423" cy="17318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727364</xdr:colOff>
      <xdr:row>383</xdr:row>
      <xdr:rowOff>103909</xdr:rowOff>
    </xdr:from>
    <xdr:to>
      <xdr:col>6</xdr:col>
      <xdr:colOff>129887</xdr:colOff>
      <xdr:row>404</xdr:row>
      <xdr:rowOff>147205</xdr:rowOff>
    </xdr:to>
    <xdr:sp macro="" textlink="">
      <xdr:nvSpPr>
        <xdr:cNvPr id="2" name="Right Brace 1">
          <a:extLst>
            <a:ext uri="{FF2B5EF4-FFF2-40B4-BE49-F238E27FC236}">
              <a16:creationId xmlns:a16="http://schemas.microsoft.com/office/drawing/2014/main" id="{00000000-0008-0000-0100-000002000000}"/>
            </a:ext>
          </a:extLst>
        </xdr:cNvPr>
        <xdr:cNvSpPr/>
      </xdr:nvSpPr>
      <xdr:spPr>
        <a:xfrm>
          <a:off x="3151909" y="61574795"/>
          <a:ext cx="346364" cy="316922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twoCellAnchor>
    <xdr:from>
      <xdr:col>5</xdr:col>
      <xdr:colOff>727364</xdr:colOff>
      <xdr:row>410</xdr:row>
      <xdr:rowOff>121227</xdr:rowOff>
    </xdr:from>
    <xdr:to>
      <xdr:col>5</xdr:col>
      <xdr:colOff>909205</xdr:colOff>
      <xdr:row>422</xdr:row>
      <xdr:rowOff>155864</xdr:rowOff>
    </xdr:to>
    <xdr:sp macro="" textlink="">
      <xdr:nvSpPr>
        <xdr:cNvPr id="4" name="Right Brace 3">
          <a:extLst>
            <a:ext uri="{FF2B5EF4-FFF2-40B4-BE49-F238E27FC236}">
              <a16:creationId xmlns:a16="http://schemas.microsoft.com/office/drawing/2014/main" id="{00000000-0008-0000-0100-000004000000}"/>
            </a:ext>
          </a:extLst>
        </xdr:cNvPr>
        <xdr:cNvSpPr/>
      </xdr:nvSpPr>
      <xdr:spPr>
        <a:xfrm>
          <a:off x="3151909" y="65376136"/>
          <a:ext cx="181841" cy="135081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6</xdr:col>
      <xdr:colOff>0</xdr:colOff>
      <xdr:row>424</xdr:row>
      <xdr:rowOff>155863</xdr:rowOff>
    </xdr:from>
    <xdr:to>
      <xdr:col>6</xdr:col>
      <xdr:colOff>138545</xdr:colOff>
      <xdr:row>433</xdr:row>
      <xdr:rowOff>34636</xdr:rowOff>
    </xdr:to>
    <xdr:sp macro="" textlink="">
      <xdr:nvSpPr>
        <xdr:cNvPr id="6" name="Right Brace 5">
          <a:extLst>
            <a:ext uri="{FF2B5EF4-FFF2-40B4-BE49-F238E27FC236}">
              <a16:creationId xmlns:a16="http://schemas.microsoft.com/office/drawing/2014/main" id="{00000000-0008-0000-0100-000006000000}"/>
            </a:ext>
          </a:extLst>
        </xdr:cNvPr>
        <xdr:cNvSpPr/>
      </xdr:nvSpPr>
      <xdr:spPr>
        <a:xfrm>
          <a:off x="3368386" y="67895931"/>
          <a:ext cx="138545" cy="103909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5</xdr:col>
      <xdr:colOff>909205</xdr:colOff>
      <xdr:row>436</xdr:row>
      <xdr:rowOff>138545</xdr:rowOff>
    </xdr:from>
    <xdr:to>
      <xdr:col>6</xdr:col>
      <xdr:colOff>129887</xdr:colOff>
      <xdr:row>440</xdr:row>
      <xdr:rowOff>112568</xdr:rowOff>
    </xdr:to>
    <xdr:sp macro="" textlink="">
      <xdr:nvSpPr>
        <xdr:cNvPr id="7" name="Right Brace 6">
          <a:extLst>
            <a:ext uri="{FF2B5EF4-FFF2-40B4-BE49-F238E27FC236}">
              <a16:creationId xmlns:a16="http://schemas.microsoft.com/office/drawing/2014/main" id="{00000000-0008-0000-0100-000007000000}"/>
            </a:ext>
          </a:extLst>
        </xdr:cNvPr>
        <xdr:cNvSpPr/>
      </xdr:nvSpPr>
      <xdr:spPr>
        <a:xfrm>
          <a:off x="3333750" y="68718545"/>
          <a:ext cx="164523" cy="632114"/>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164524</xdr:colOff>
      <xdr:row>512</xdr:row>
      <xdr:rowOff>86591</xdr:rowOff>
    </xdr:from>
    <xdr:to>
      <xdr:col>7</xdr:col>
      <xdr:colOff>684069</xdr:colOff>
      <xdr:row>514</xdr:row>
      <xdr:rowOff>155863</xdr:rowOff>
    </xdr:to>
    <xdr:cxnSp macro="">
      <xdr:nvCxnSpPr>
        <xdr:cNvPr id="2" name="Straight Connector 1">
          <a:extLst>
            <a:ext uri="{FF2B5EF4-FFF2-40B4-BE49-F238E27FC236}">
              <a16:creationId xmlns:a16="http://schemas.microsoft.com/office/drawing/2014/main" id="{00000000-0008-0000-0200-000002000000}"/>
            </a:ext>
          </a:extLst>
        </xdr:cNvPr>
        <xdr:cNvCxnSpPr/>
      </xdr:nvCxnSpPr>
      <xdr:spPr>
        <a:xfrm flipH="1">
          <a:off x="3545899" y="77343866"/>
          <a:ext cx="1129145" cy="3931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147205</xdr:colOff>
      <xdr:row>514</xdr:row>
      <xdr:rowOff>147205</xdr:rowOff>
    </xdr:from>
    <xdr:to>
      <xdr:col>8</xdr:col>
      <xdr:colOff>147205</xdr:colOff>
      <xdr:row>515</xdr:row>
      <xdr:rowOff>0</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flipV="1">
          <a:off x="3528580" y="77728330"/>
          <a:ext cx="1343025" cy="1472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727364</xdr:colOff>
      <xdr:row>391</xdr:row>
      <xdr:rowOff>103909</xdr:rowOff>
    </xdr:from>
    <xdr:to>
      <xdr:col>6</xdr:col>
      <xdr:colOff>129887</xdr:colOff>
      <xdr:row>414</xdr:row>
      <xdr:rowOff>147205</xdr:rowOff>
    </xdr:to>
    <xdr:sp macro="" textlink="">
      <xdr:nvSpPr>
        <xdr:cNvPr id="4" name="Right Brace 3">
          <a:extLst>
            <a:ext uri="{FF2B5EF4-FFF2-40B4-BE49-F238E27FC236}">
              <a16:creationId xmlns:a16="http://schemas.microsoft.com/office/drawing/2014/main" id="{00000000-0008-0000-0200-000004000000}"/>
            </a:ext>
          </a:extLst>
        </xdr:cNvPr>
        <xdr:cNvSpPr/>
      </xdr:nvSpPr>
      <xdr:spPr>
        <a:xfrm>
          <a:off x="3165764" y="60740059"/>
          <a:ext cx="345498" cy="344372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P\Documents\Doc\CPES%202020\Clients\Ramsar\RLC%20ROLLING%20STOCK\KOALA%20I%2006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HP\Documents\Doc\CPES%202020\Clients\Ramsar\Users\ecotechmate\AppData\Local\Microsoft\Windows\Temporary%20Internet%20Files\Content.Outlook\7DH4MYU6\TOP%20INT%20ENG%20POST%20TENDER%20SUBMITTION%2007SEP0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Users/Nii%20Kofi/Documents/MENDANHA%20&amp;%20SOUSA/PROJECTS%20TENDER/1957%20Theodosia%20Oko%20Apartment/M&amp;S/BOQ/Priced/031_18%20-%201957%20PROJEC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Users\HP\Documents\Doc\CPES%202020\Clients\Ramsar\Documents%20and%20Settings\abs\My%20Documents\VECTOR%20MORRISON\STATUS%20REPORT\UNMOD_ELECTRICAL_COSTING_002_13MAR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antang\Users\George\Documents\Shahin\Manoj%20%20Lakhiani%20Residenc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Ukbirmdf01\p_mec$\WINDOWS\TEMP\DeltaDistrib-Equip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bk/DATA%20BACKUP%2013DEC09/SG-SSB%20NEW%20HEAD%20OFFICE/TENDER%20EVALUATION/ETL-SG-SSB%20EVALUATION%20BILLS%20OF%20QUANTITIES%2011FEB1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riedy-ltd\projects\Users\KWAME%20OFORI\Documents\Hp%2015%202014\Kwame\2020\Proposed%20Methodist%20HQtrs%20Building.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Bright%20Kukubor/Desktop/Users/George/Documents/Shahin/Manoj%20%20Lakhiani%20Residenc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George/Documents/Shahin/Manoj%20%20Lakhiani%20Residence.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EXCEL\FMP%200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HP\Documents\Doc\CPES%202020\Clients\Ramsar\TEMA%20THERMAL%201%20POWER%20PLANT\SAMPLE%20TENDER%20PRICING%20INCLUDING%20OFFSHORE%20MATERIALS%2029FEB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antang\Creative%20kofi\Built%20(201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J://Documents%20and%20Settings/belchee1/My%20Documents/Kumasi-Techiman%20Contract/CVA's/CVA%20227-12-0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Y:\BRaja\03.TENDER%20JOBS\T9414-JIPMER%20-%20RCC\FINAL%20DOCUMENTS\RCC-%20FINAL%20BOQ\Documents%20and%20Settings\djgiri\Local%20Settings\Temporary%20Internet%20Files\Content.Outlook\G44MBRRD\takeoff%20shee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drcserver1\design\user\Housing\Binod\saihous\saihous.el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C\Users\Ebenezer.Haizel\AppData\Local\Temp\wzbbe0\Tarkwa-Bogoso%20Road%20Codo%20NTI%20Dovamo%20201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J://Documents%20and%20Settings/dancej1/My%20Documents/Axim%20Road/A-T%20prels%20amended%20for%20submissio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J://Documents%20and%20Settings/hickek1/Local%20Settings/Temporary%20Internet%20Files/OLK2A/TCG210%20Local%20Fluctuations%20calc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d.docs.live.net/Users/Stranger/Documents/PROJECTS/REGENT_ROW/REGENT_ROW_MEP_BILLS%203.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d.docs.live.net/Users/Stranger/Documents/PROJECTS/GKL/METHODIST%20CHURCH/BOQ%20-%20ELECTRICAL%20AND%20MECHANICAL%20-%20UNDERGROUND.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42D2BC17\Cost%20for%20Septic%20Tank%20Construction%20-%20REVIEWED%20BY%20AAL%20AS%20PER%20SITE%20MEASURMENTS%20ON%20%2025-1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Servingbaby/TC/EPZ/Sewer-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Ukbirmdf01\p_mec$\Current%20Projects\1%20Secured%20Projects\119\119190%20Railtrack%20-%20Waterloo%20Capacity%20Study\Cost%20Estimates\November%202002\Estimates%20-%20Capacity%20Study%20Client%20Issu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d.docs.live.net/RLC%20ROLLING%20STOCK/KOALA%20I%2006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kbirmdf01\p_mec$\Current%20Projects\1%20Secured%20Projects\120\120490%20Wembley%20Parl%20U%20Grd%20-%20Congestion%20Relief%20Study\Estimates\Estimate%20Options%20Nov-%20Dec%202002\StageB%20%20-%20Option%20Estimates%20Rev%20-%2017.12.0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Ukbirmdf01\p_mec$\Est\Projects\Water\Bechtel%20Active\Bid%202000\Camp%20Creek\LSTK%20Bid\Directs\Civils\CURRENT%20ESTIMATES\Camp%20Creek%20WRF%20-%20Civils%20-%2001%20Feb%2001%20-%20HOEU.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pantang\Users\Bright%20Kukubor\Desktop\Users\George\Documents\Shahin\Manoj%20%20Lakhiani%20Residence.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Ukbirmdf01\p_mec$\Current%2520Projects\1%2520Secured%2520Projects\120\120490%2520Wembley%2520Park%2520U%2520Grd%2520-%2520Congestion%2520Relief%2520Study\General%2520Estimates\PTI%2520Works\PTI%2520Estimate%2520No.2%252019.09.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Users\HP\Documents\Doc\CPES%202020\Clients\Ramsar\Documents%20and%20Settings\abs\My%20Documents\GT%20HEAD%20OFFICE\DUCTWORK%20CALC\DUCTMATE%20ESTIMATES%20FLANGED%20VCD%20FD.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N://MECH/3157/SPLHTL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PROBARE/Carlos%20Allston/MEP%20BILLS%20-%20CARLOS%20ALLSTON%20-%200.2.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Users/Doalom/Documents/PROBARE/PROJECTS/Virtual%20Space/Solar%20Medical%20Centre/STUFF/M%20%20%20E%20SIZING%20-%2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HP/Documents/Doc/CPES%202020/Clients/Ramsar/Users/ecotechmate/AppData/Local/Microsoft/Windows/Temporary%20Internet%20Files/Content.Outlook/7DH4MYU6/TOP%20INT%20ENG%20POST%20TENDER%20SUBMITTION%2007SEP07.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Users/Doalom/Documents/PROBARE/PROJECTS/Virtual%20Space/Solar%20Medical%20Centre/STUFF/M%20+%20E%20SIZING%20-%200.2.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unoo-pc\c\QS%20Official%20File%20Server\NPhilip%20Data\Current%20data\UTP\BATCH%201%20-%20BOQ's\INDEPEND.AV%20AND%20LIBERATION%20RD\LOTS\LOT%203.Bill%20Nr.%202%20-%20%20AKO%20ADJEI%20TO%20AKUAFFO.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VAMED\uncle%20Tom\IPS%203%20end%20Feb_0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Users\KOFINT~1\AppData\Local\Temp\TEMA%20THERMAL%201%20POWER%20PLANT\SAMPLE%20TENDER%20PRICING%20INCLUDING%20OFFSHORE%20MATERIALS%2029FEB0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Users\HP\Documents\Doc\CPES%202020\Clients\Ramsar\MILLENNIUM\APPLICATION%20FOR%20PAYMENT%20NO.%209%20JUNE%201999%20STOCK%20TAKING.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J://Documents%20and%20Settings/evansb2/Local%20Settings/Temporary%20Internet%20Files/OLK3D5/053%20May%2003%20TCG210%20Valuation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B:\MY\&#48176;&#44288;&#54408;.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d.docs.live.net/Users/Stranger/Documents/PROJECTS/STX/MEP%20-%20STX%20-%201%20BEDROOM%20FLAT%20-%20DATA.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Users\HP\Documents\Doc\CPES%202020\Clients\Ramsar\Users\aa\Documents\ADU-MPIANI\GHACEM\SCHEME%201A\INT%20VAL%20CERT\KWASI\Eben\SABANTECH\LACITO\FLORENCE%20BRENYA\TAKE%20OFF%20-%20FLORENCE%20BRENYA.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Ukbirmdf01\p_mec$\Documents%2520and%2520Settings\saussiso\Local%2520Settings\Temporary%2520Internet%2520Files\OLK2\ELM-COM-122-23-04-0002_01%2520Cashflow%252005031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3813\my%20documents\&#44277;&#50976;\abc.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pcompaq\my%20documents\Documents%20and%20Settings\COMPUTER%20ROOM\My%20Documents\Sahara%20Energy%20Filling%20Station%20(8th%20July%2005)\Ring%20Road\Sahara%20dollar%20priced\Sahara%20Priced%20in%20Dollars\sahara-con-wdp%20bill%205-usd.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1091\&#44277;&#50976;\CEMENT\EGYPT\QENA\Revo\WINDOWS\&#48148;&#53461;%20&#54868;&#47732;\&#46160;&#50689;\ARAB\price%20schedule\Bresk-civil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G:\&#54644;&#50808;&#49324;&#50629;&#48512;\AFD%20KUMASI%20PROJECT\&#51068;&#50948;&#45824;&#44032;\&#51068;&#50948;&#45824;&#44032;(1~288)(&#51648;&#51216;&#49688;&#51221;)(2)\F1056\LBS\CEMENT\&#51473;&#46041;&#51648;&#50669;\ACC\&#52636;&#51109;\boq\&#51473;&#46041;&#51648;&#50669;\ACC\POWER-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Z://108520%20Fulham%20Stadium/Cost%20Plans/Scheme%20design/no%20calc%20shown%20cost%20plan.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d.docs.live.net/Users/Nii%20Kofi/Documents/Personal%20Files/Edwards%20Private%20Project/Romeo's%20Apartment/Pricing%20in%20Progress/3%20bedroom%20Apartment%20for%20Romeo%20Sackey%20(2019-25-04).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Ukbirmdf01\p_mec$\Current%2520Projects\2%2520Secured%2520Projects%2520-%2520MM\214\214838%2520DuPont%2520UKCON\Cost%2520Plan\Building%25201%2520-%2520Permanent\M&amp;E001rev.c-Building1-permanen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d.docs.live.net/Users/Doalom/Documents/PROBARE/PROJECTS/FREDA%20DARKU/MECHANICAL%20SERVICES%20SIZING%20-%20FREDA%20DARKU.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G:\Users\George\Documents\Shahin\Manoj%20%20Lakhiani%20Residence.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d.docs.live.net/Users/George/Desktop/Users/George/Documents/Shahin/Manoj%20%20Lakhiani%20Residence.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G:\&#54644;&#50808;&#49324;&#50629;&#48512;\AFD%20KUMASI%20PROJECT\&#51068;&#50948;&#45824;&#44032;\&#51068;&#50948;&#45824;&#44032;(1~288)(&#51648;&#51216;&#49688;&#51221;)(2)\&#44277;&#50976;\a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kbirmdf01\p_mec$\Est\Projects\Water\Bechtel%2520Archive\Bid99\Kuwait\FINAL%2520SUMMARY%2520SHEETS\Estimate%2520Review%2520Document_12th%2520April%2520200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J1476\&#45812;&#49688;PSM%2520TFT\&#45812;&#49688;%2520PSM\&#54408;&#47785;&#48324;%2520&#44277;&#44553;&#50629;&#52404;%2520&#54217;&#44032;%2520SHEET-&#50896;&#48376;.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Z:\JAY\DO%20NOT%20OPEN\project%20134\MEPF%20BOQ%20Recieved\20260625_GHANA%20-%20GOLDBOD%20NATIONAL%20ASSAY%20CENTER_PLU.%20BOQ.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Users/User/Documents/M&amp;S%20Ghana/PROJECTS/BRIMMO%20GARDENS_%20AC%20Relocation%20&amp;%20Grills/BRIMMO%20GARDENS_%20Repair%20works/BOQ/Final/BRIMMO%20GARDENS_%20Repair%20work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kbirmdf01\p_mec$\SHIELDHL\DLDMECH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290BC53\Wembley%2520Park%2520Revision%2520of%2520DRAFT%2520GREIGH%2520PPP%2520WORKS%25206.1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SUMMARY NORMAN"/>
      <sheetName val="SCHEDULE NORMAN"/>
      <sheetName val="SUMMARY SAMCO"/>
      <sheetName val="SCHEDULE SAMCO"/>
      <sheetName val="SUMMARY MIRACO"/>
      <sheetName val="SCHEDULE MIRACO"/>
      <sheetName val="SUMMARY DCC"/>
      <sheetName val="SCHEDULE DCC"/>
      <sheetName val="X78A"/>
      <sheetName val="SUMMARY CARRIER SPA"/>
      <sheetName val="SCHEDULE CARRIER SPA"/>
      <sheetName val="Multisplit - DCF-QQX-TCF"/>
      <sheetName val="Aran Satellite JX"/>
      <sheetName val="Multi VRF"/>
      <sheetName val="GDU - GL"/>
      <sheetName val="Cassette GKX"/>
      <sheetName val="NORMAN-RLC"/>
      <sheetName val="DCC-WRACS"/>
      <sheetName val="SAMCO-WRACS"/>
      <sheetName val="MIRAC0-CONSOLE"/>
      <sheetName val="MIRAC0-HIWALL"/>
      <sheetName val="DCC-HIWALL"/>
      <sheetName val="Controls"/>
      <sheetName val="Console VKX"/>
      <sheetName val="Systems"/>
      <sheetName val="HiWalls HWG"/>
      <sheetName val="Hiwalls H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
      <sheetName val="SUMMARY OF ESTIMATED COST"/>
      <sheetName val="PROVISIONAL SUMS"/>
      <sheetName val="PRELIMINARIES"/>
      <sheetName val="FINAL TENDER BOQ 18K &amp; 24K BTUH"/>
      <sheetName val="SUMMARY HI WALL SRAC"/>
      <sheetName val="TENDER BOQ ANALYSIS 18K &amp; 24K"/>
      <sheetName val="TENDER SUMMARY"/>
      <sheetName val="ATLANTIC QUOTATION - XPELAIR"/>
      <sheetName val="AIR CONDITIONING MACHINERY"/>
      <sheetName val="VENTILATION FANS"/>
      <sheetName val="XPELAIR ENQUIRY"/>
      <sheetName val="Sheet3"/>
    </sheetNames>
    <sheetDataSet>
      <sheetData sheetId="0">
        <row r="2">
          <cell r="A2">
            <v>20</v>
          </cell>
          <cell r="B2">
            <v>20</v>
          </cell>
          <cell r="C2">
            <v>2.2000000000000002</v>
          </cell>
          <cell r="D2">
            <v>7510</v>
          </cell>
          <cell r="E2">
            <v>2.2000000000000002</v>
          </cell>
          <cell r="F2">
            <v>7500</v>
          </cell>
        </row>
        <row r="3">
          <cell r="A3">
            <v>25</v>
          </cell>
          <cell r="B3">
            <v>25</v>
          </cell>
          <cell r="C3">
            <v>2.8</v>
          </cell>
          <cell r="D3">
            <v>9560</v>
          </cell>
          <cell r="E3">
            <v>2.6</v>
          </cell>
          <cell r="F3">
            <v>9000</v>
          </cell>
        </row>
        <row r="4">
          <cell r="A4">
            <v>32</v>
          </cell>
          <cell r="B4">
            <v>31.5</v>
          </cell>
          <cell r="C4">
            <v>3.6</v>
          </cell>
          <cell r="D4">
            <v>12290</v>
          </cell>
          <cell r="E4">
            <v>3.5</v>
          </cell>
          <cell r="F4">
            <v>12000</v>
          </cell>
        </row>
        <row r="5">
          <cell r="A5">
            <v>40</v>
          </cell>
          <cell r="B5">
            <v>40</v>
          </cell>
          <cell r="C5">
            <v>4.5</v>
          </cell>
          <cell r="D5">
            <v>15360</v>
          </cell>
          <cell r="E5">
            <v>4.4000000000000004</v>
          </cell>
          <cell r="F5">
            <v>15000</v>
          </cell>
        </row>
        <row r="6">
          <cell r="A6">
            <v>50</v>
          </cell>
          <cell r="B6">
            <v>50</v>
          </cell>
          <cell r="C6">
            <v>5.6</v>
          </cell>
          <cell r="D6">
            <v>19120</v>
          </cell>
          <cell r="E6">
            <v>5.3</v>
          </cell>
          <cell r="F6">
            <v>18000</v>
          </cell>
        </row>
        <row r="7">
          <cell r="A7">
            <v>63</v>
          </cell>
          <cell r="B7">
            <v>62.5</v>
          </cell>
          <cell r="C7">
            <v>7.1</v>
          </cell>
          <cell r="D7">
            <v>24240</v>
          </cell>
          <cell r="E7">
            <v>7</v>
          </cell>
          <cell r="F7">
            <v>24000</v>
          </cell>
        </row>
        <row r="8">
          <cell r="A8">
            <v>80</v>
          </cell>
          <cell r="B8">
            <v>80</v>
          </cell>
          <cell r="C8">
            <v>9</v>
          </cell>
          <cell r="D8">
            <v>30730</v>
          </cell>
          <cell r="E8">
            <v>8.8000000000000007</v>
          </cell>
          <cell r="F8">
            <v>30000</v>
          </cell>
        </row>
        <row r="9">
          <cell r="A9">
            <v>100</v>
          </cell>
          <cell r="B9">
            <v>100</v>
          </cell>
          <cell r="C9">
            <v>11.2</v>
          </cell>
          <cell r="D9">
            <v>38240</v>
          </cell>
          <cell r="E9">
            <v>10.5</v>
          </cell>
          <cell r="F9">
            <v>36000</v>
          </cell>
        </row>
        <row r="10">
          <cell r="A10">
            <v>125</v>
          </cell>
          <cell r="B10">
            <v>125</v>
          </cell>
          <cell r="C10">
            <v>14</v>
          </cell>
          <cell r="D10">
            <v>47800</v>
          </cell>
          <cell r="E10">
            <v>14.1</v>
          </cell>
          <cell r="F10">
            <v>48000</v>
          </cell>
        </row>
        <row r="14">
          <cell r="A14">
            <v>18000</v>
          </cell>
          <cell r="B14">
            <v>580</v>
          </cell>
        </row>
        <row r="15">
          <cell r="A15">
            <v>21000</v>
          </cell>
          <cell r="B15">
            <v>620</v>
          </cell>
        </row>
        <row r="16">
          <cell r="A16">
            <v>24000</v>
          </cell>
          <cell r="B16">
            <v>800</v>
          </cell>
          <cell r="C16">
            <v>800</v>
          </cell>
        </row>
        <row r="19">
          <cell r="B19">
            <v>8.1250000000000003E-2</v>
          </cell>
        </row>
        <row r="20">
          <cell r="B20">
            <v>7.9799999999999996E-2</v>
          </cell>
        </row>
        <row r="21">
          <cell r="B21">
            <v>5.5900000000000004E-3</v>
          </cell>
        </row>
        <row r="22">
          <cell r="B22">
            <v>6.1000000000000004E-3</v>
          </cell>
        </row>
        <row r="23">
          <cell r="B23">
            <v>7.4980000000000005E-2</v>
          </cell>
        </row>
        <row r="25">
          <cell r="B25">
            <v>7.4999999999999997E-2</v>
          </cell>
        </row>
        <row r="28">
          <cell r="A28">
            <v>18000</v>
          </cell>
          <cell r="B28">
            <v>8.23</v>
          </cell>
        </row>
        <row r="29">
          <cell r="A29">
            <v>24000</v>
          </cell>
          <cell r="B29">
            <v>16.11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ENDER"/>
      <sheetName val="IND. COST"/>
      <sheetName val="CLOSING"/>
      <sheetName val="PRICE LIST"/>
      <sheetName val="TILES"/>
      <sheetName val="SUNDRIES"/>
      <sheetName val="LANDSC."/>
      <sheetName val="FURNIT."/>
      <sheetName val="KITC."/>
      <sheetName val="PLUMBING"/>
      <sheetName val="MECH."/>
      <sheetName val="GAS"/>
      <sheetName val="INTRU"/>
      <sheetName val="ELECT"/>
      <sheetName val="LIFT"/>
      <sheetName val="PAINT"/>
      <sheetName val="WATERPROOF"/>
      <sheetName val="STONES"/>
      <sheetName val="FINISH"/>
      <sheetName val="PLASTERBOARD"/>
      <sheetName val="BLINDS"/>
      <sheetName val="GLASS"/>
      <sheetName val="ALUMINIUM"/>
      <sheetName val="JOINERY"/>
      <sheetName val="SUMMARY DISCOU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AL FACTORS BLOCK"/>
      <sheetName val="ELECTRICAL CABLE DATABASE"/>
      <sheetName val="ELECTRICAL UNMOD SUMMARY"/>
      <sheetName val="ELECTRICAL UNMOD SCHEDULE"/>
    </sheetNames>
    <sheetDataSet>
      <sheetData sheetId="0"/>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ill Nr 1 Prelims"/>
      <sheetName val="Bill Nr 2 Main Building"/>
      <sheetName val="Bill Nr 3 Boys Quarters"/>
      <sheetName val="Bill Nr 4 Ext Wks"/>
      <sheetName val="General summary"/>
      <sheetName val="Rates"/>
      <sheetName val="Bill_Nr_1_Prelims"/>
      <sheetName val="Bill_Nr_2_Main_Building"/>
      <sheetName val="Bill_Nr_3_Boys_Quarters"/>
      <sheetName val="Bill_Nr_4_Ext_Wks"/>
      <sheetName val="General_summary"/>
      <sheetName val="Bill_Nr_1_Prelims1"/>
      <sheetName val="Bill_Nr_2_Main_Building1"/>
      <sheetName val="Bill_Nr_3_Boys_Quarters1"/>
      <sheetName val="Bill_Nr_4_Ext_Wks1"/>
      <sheetName val="General_summary1"/>
      <sheetName val="Bill_Nr_1_Prelims2"/>
      <sheetName val="Bill_Nr_2_Main_Building2"/>
      <sheetName val="Bill_Nr_3_Boys_Quarters2"/>
      <sheetName val="Bill_Nr_4_Ext_Wks2"/>
      <sheetName val="General_summary2"/>
      <sheetName val="Bill_Nr_1_Prelims3"/>
      <sheetName val="Bill_Nr_2_Main_Building3"/>
      <sheetName val="Bill_Nr_3_Boys_Quarters3"/>
      <sheetName val="Bill_Nr_4_Ext_Wks3"/>
      <sheetName val="General_summary3"/>
      <sheetName val="Bill_Nr_1_Prelims4"/>
      <sheetName val="Bill_Nr_2_Main_Building4"/>
      <sheetName val="Bill_Nr_3_Boys_Quarters4"/>
      <sheetName val="Bill_Nr_4_Ext_Wks4"/>
      <sheetName val="General_summary4"/>
      <sheetName val="Bill_Nr_1_Prelims5"/>
      <sheetName val="Bill_Nr_2_Main_Building5"/>
      <sheetName val="Bill_Nr_3_Boys_Quarters5"/>
      <sheetName val="Bill_Nr_4_Ext_Wks5"/>
      <sheetName val="General_summary5"/>
      <sheetName val="Bill_Nr_1_Prelims6"/>
      <sheetName val="Bill_Nr_2_Main_Building6"/>
      <sheetName val="Bill_Nr_3_Boys_Quarters6"/>
      <sheetName val="Bill_Nr_4_Ext_Wks6"/>
      <sheetName val="General_summary6"/>
      <sheetName val="Bill_Nr_1_Prelims7"/>
      <sheetName val="Bill_Nr_2_Main_Building7"/>
      <sheetName val="Bill_Nr_3_Boys_Quarters7"/>
      <sheetName val="Bill_Nr_4_Ext_Wks7"/>
      <sheetName val="General_summary7"/>
      <sheetName val="Bill_Nr_1_Prelims8"/>
      <sheetName val="Bill_Nr_2_Main_Building8"/>
      <sheetName val="Bill_Nr_3_Boys_Quarters8"/>
      <sheetName val="Bill_Nr_4_Ext_Wks8"/>
      <sheetName val="General_summary8"/>
      <sheetName val="Bill_Nr_1_Prelims9"/>
      <sheetName val="Bill_Nr_2_Main_Building9"/>
      <sheetName val="Bill_Nr_3_Boys_Quarters9"/>
      <sheetName val="Bill_Nr_4_Ext_Wks9"/>
      <sheetName val="General_summary9"/>
      <sheetName val="Bill_Nr_1_Prelims10"/>
      <sheetName val="Bill_Nr_2_Main_Building10"/>
      <sheetName val="Bill_Nr_3_Boys_Quarters10"/>
      <sheetName val="Bill_Nr_4_Ext_Wks10"/>
      <sheetName val="General_summary10"/>
      <sheetName val="Bill_Nr_1_Prelims11"/>
      <sheetName val="Bill_Nr_2_Main_Building11"/>
      <sheetName val="Bill_Nr_3_Boys_Quarters11"/>
      <sheetName val="Bill_Nr_4_Ext_Wks11"/>
      <sheetName val="General_summary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 Table"/>
    </sheetNames>
    <sheetDataSet>
      <sheetData sheetId="0" refreshError="1">
        <row r="20">
          <cell r="C20">
            <v>173</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STER BILL BASIC RATES"/>
      <sheetName val="TABLE 5 SPECS COMPLIANCE"/>
      <sheetName val="TABLE 6 MERIT POINTS SYSTEM "/>
      <sheetName val="TABLE 2 COMPARE BILL SECTIONS "/>
      <sheetName val="BID SUM SUMMARY"/>
      <sheetName val="ABRG MAJOR BILL RATES COMPARISO"/>
      <sheetName val="COMPARE MAJOR BILL RATES"/>
      <sheetName val="MCT GROUP"/>
      <sheetName val="CONSAR LTD"/>
      <sheetName val="VENT SYSTEMS LTD"/>
      <sheetName val="PACKPLUS INT. LTD"/>
      <sheetName val="FLEXI SPACE LTD"/>
      <sheetName val="COLD TEMP. LTD"/>
      <sheetName val="BARBISOTTI"/>
      <sheetName val="SUMMARY"/>
      <sheetName val="MASTER_BILL_BASIC_RATES"/>
      <sheetName val="TABLE_5_SPECS_COMPLIANCE"/>
      <sheetName val="TABLE_6_MERIT_POINTS_SYSTEM_"/>
      <sheetName val="TABLE_2_COMPARE_BILL_SECTIONS_"/>
      <sheetName val="BID_SUM_SUMMARY"/>
      <sheetName val="ABRG_MAJOR_BILL_RATES_COMPARISO"/>
      <sheetName val="COMPARE_MAJOR_BILL_RATES"/>
      <sheetName val="MCT_GROUP"/>
      <sheetName val="CONSAR_LTD"/>
      <sheetName val="VENT_SYSTEMS_LTD"/>
      <sheetName val="PACKPLUS_INT__LTD"/>
      <sheetName val="FLEXI_SPACE_LTD"/>
      <sheetName val="COLD_TEMP__LTD"/>
      <sheetName val="MASTER_BILL_BASIC_RATES1"/>
      <sheetName val="TABLE_5_SPECS_COMPLIANCE1"/>
      <sheetName val="TABLE_6_MERIT_POINTS_SYSTEM_1"/>
      <sheetName val="TABLE_2_COMPARE_BILL_SECTIONS_1"/>
      <sheetName val="BID_SUM_SUMMARY1"/>
      <sheetName val="ABRG_MAJOR_BILL_RATES_COMPARIS1"/>
      <sheetName val="COMPARE_MAJOR_BILL_RATES1"/>
      <sheetName val="MCT_GROUP1"/>
      <sheetName val="CONSAR_LTD1"/>
      <sheetName val="VENT_SYSTEMS_LTD1"/>
      <sheetName val="PACKPLUS_INT__LTD1"/>
      <sheetName val="FLEXI_SPACE_LTD1"/>
      <sheetName val="COLD_TEMP__LTD1"/>
      <sheetName val="MASTER_BILL_BASIC_RATES2"/>
      <sheetName val="TABLE_5_SPECS_COMPLIANCE2"/>
      <sheetName val="TABLE_6_MERIT_POINTS_SYSTEM_2"/>
      <sheetName val="TABLE_2_COMPARE_BILL_SECTIONS_2"/>
      <sheetName val="BID_SUM_SUMMARY2"/>
      <sheetName val="ABRG_MAJOR_BILL_RATES_COMPARIS2"/>
      <sheetName val="COMPARE_MAJOR_BILL_RATES2"/>
      <sheetName val="MCT_GROUP2"/>
      <sheetName val="CONSAR_LTD2"/>
      <sheetName val="VENT_SYSTEMS_LTD2"/>
      <sheetName val="PACKPLUS_INT__LTD2"/>
      <sheetName val="FLEXI_SPACE_LTD2"/>
      <sheetName val="COLD_TEMP__LTD2"/>
      <sheetName val="MASTER_BILL_BASIC_RATES3"/>
      <sheetName val="TABLE_5_SPECS_COMPLIANCE3"/>
      <sheetName val="TABLE_6_MERIT_POINTS_SYSTEM_3"/>
      <sheetName val="TABLE_2_COMPARE_BILL_SECTIONS_3"/>
      <sheetName val="BID_SUM_SUMMARY3"/>
      <sheetName val="ABRG_MAJOR_BILL_RATES_COMPARIS3"/>
      <sheetName val="COMPARE_MAJOR_BILL_RATES3"/>
      <sheetName val="MCT_GROUP3"/>
      <sheetName val="CONSAR_LTD3"/>
      <sheetName val="VENT_SYSTEMS_LTD3"/>
      <sheetName val="PACKPLUS_INT__LTD3"/>
      <sheetName val="FLEXI_SPACE_LTD3"/>
      <sheetName val="COLD_TEMP__LTD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pnded slab Conc &amp; F Sub"/>
      <sheetName val="Ramp Subst"/>
      <sheetName val="Ramp Reinfmnt Sub "/>
      <sheetName val="Sspnddslab Reinfmnt Sub"/>
      <sheetName val="BSMNT Beams Conc &amp; Fmwk"/>
      <sheetName val=" Shear Wall Conc &amp; Fmwk SuB"/>
      <sheetName val="Shear Walls Reinfmnt SuB"/>
      <sheetName val="Lift  Wall"/>
      <sheetName val="Lift Walls Reinfmnt Sub"/>
      <sheetName val="Retaining wall"/>
      <sheetName val="Retaining Walls Reinfmnt"/>
      <sheetName val="D bse 1 - All Details"/>
      <sheetName val="0.01 Dbse 2 - Dr &amp; win Sch"/>
      <sheetName val="1. Take-off list"/>
      <sheetName val="1.01 Queries"/>
      <sheetName val="Cover"/>
      <sheetName val="flyer Bill nr 2"/>
      <sheetName val="4 Bedrm BOQ"/>
      <sheetName val="flyer Sch Mjr Mat"/>
      <sheetName val="Main Bldng Mat Schedule"/>
      <sheetName val="flyer trademen"/>
      <sheetName val="tradesmen"/>
      <sheetName val="2 Storey Semidetached Apt BOQ"/>
      <sheetName val="flyer Bill nr 3"/>
      <sheetName val="EXT Wks incldng FENCE WALL"/>
      <sheetName val="flyer gen sum"/>
      <sheetName val="Coping Rfmnt "/>
      <sheetName val="2.0 - Substructure"/>
      <sheetName val="HQ BOQ 1"/>
      <sheetName val="Gen Summary"/>
      <sheetName val="HQ BOQ"/>
      <sheetName val="2.1 - Subst - Fdn Trench"/>
      <sheetName val="2.2 - Subst - Reinfmnt"/>
      <sheetName val="2.3 - Subst Rfs-Bkfl"/>
      <sheetName val="Bill 1 Prelims"/>
      <sheetName val="Preliminary Est with basement"/>
      <sheetName val="Preliminary Est"/>
      <sheetName val="2.4 - Subst Steps"/>
      <sheetName val=" Shear Wall Conc &amp; Fmwk Sup"/>
      <sheetName val="Shear Walls Reinfmnt Sup"/>
      <sheetName val="3.1 - Colns Conc &amp; Fmwk"/>
      <sheetName val="3.1.1 - Colns Reinfmnt"/>
      <sheetName val="4.1 - Beams Conc &amp; Fmwk"/>
      <sheetName val="4.1.1 - Beams Reinfmnt"/>
      <sheetName val="4.2 - Roof Bms Conc &amp; Fmwk"/>
      <sheetName val="4.2.1 - Roof Bm Reinfmnt"/>
      <sheetName val="5.1 - Sspnded slab Conc &amp; Fmwk"/>
      <sheetName val="5.1.1 - Sspded slab Reinfmnt"/>
      <sheetName val="5.2 - Roof slab Conc &amp; Frmwk"/>
      <sheetName val="5.2.1 - Roof Slab Reinfmnt"/>
      <sheetName val="6.1 - Staircase Conc &amp; Fmwk"/>
      <sheetName val="6.1.1 - Staircase Reinfmnt"/>
      <sheetName val="7.1 - Blockwork"/>
      <sheetName val="Lintel Conc &amp; Frmwk"/>
      <sheetName val="9.2.1 - Windows SILLS"/>
      <sheetName val="8.1 - Roof - LS"/>
      <sheetName val="8.1.1 - Roof - Shingle"/>
      <sheetName val="9.1 - Doors"/>
      <sheetName val="9.2 - Windows"/>
      <sheetName val="10.1 - Floors"/>
      <sheetName val="10.1.1 - Skirting"/>
      <sheetName val="10.3 - Ceiling"/>
      <sheetName val="10.2 - Wall TILES"/>
      <sheetName val="Drying Area BOQ"/>
      <sheetName val="lintel Rinfmnt on Opngs"/>
      <sheetName val="Ramp Supstructure"/>
      <sheetName val="Ramp conc and fmwk Subst"/>
      <sheetName val="Ramp Reinfmnt Supst"/>
      <sheetName val="Ramp Beam Conc &amp; Fmwk Supst"/>
      <sheetName val="Ramp Beam Conc &amp; Fmwk Subst"/>
      <sheetName val="Ramp Beam Reinfmnt Supst"/>
      <sheetName val="Ramp Beam Reinfmnt Subst"/>
      <sheetName val="3.1.1 - Sub Colns Reinfmnt"/>
      <sheetName val="4.1.1 - Bsmnt Beams Reinfmnt "/>
      <sheetName val="METHODIST HQ BLDNG"/>
      <sheetName val="List PC AND PROV SUMS"/>
      <sheetName val="Shear Walls Reinfmnt Subst"/>
      <sheetName val="Staircase Conc &amp; Fmwk Subst"/>
      <sheetName val="6.1 - Staircase Conc &amp; Fmwk sup"/>
      <sheetName val="6.1 - Staircase Reinfmnt Subst"/>
      <sheetName val="建1"/>
      <sheetName val="表5"/>
      <sheetName val="数据"/>
      <sheetName val="附表二"/>
    </sheetNames>
    <sheetDataSet>
      <sheetData sheetId="0">
        <row r="33">
          <cell r="K33">
            <v>478.9302027999999</v>
          </cell>
        </row>
      </sheetData>
      <sheetData sheetId="1">
        <row r="8">
          <cell r="K8">
            <v>53.306539999999991</v>
          </cell>
        </row>
      </sheetData>
      <sheetData sheetId="2">
        <row r="40">
          <cell r="D40">
            <v>6</v>
          </cell>
        </row>
      </sheetData>
      <sheetData sheetId="3">
        <row r="18">
          <cell r="D18">
            <v>6</v>
          </cell>
        </row>
      </sheetData>
      <sheetData sheetId="4"/>
      <sheetData sheetId="5"/>
      <sheetData sheetId="6">
        <row r="18">
          <cell r="D18">
            <v>6</v>
          </cell>
        </row>
      </sheetData>
      <sheetData sheetId="7">
        <row r="125">
          <cell r="O125">
            <v>0</v>
          </cell>
        </row>
      </sheetData>
      <sheetData sheetId="8">
        <row r="18">
          <cell r="D18">
            <v>6</v>
          </cell>
        </row>
      </sheetData>
      <sheetData sheetId="9"/>
      <sheetData sheetId="10"/>
      <sheetData sheetId="11">
        <row r="3">
          <cell r="B3" t="str">
            <v>m</v>
          </cell>
          <cell r="D3" t="str">
            <v>Marble</v>
          </cell>
          <cell r="E3" t="str">
            <v>Marble</v>
          </cell>
          <cell r="F3" t="str">
            <v>Plaster Board</v>
          </cell>
          <cell r="H3">
            <v>6</v>
          </cell>
          <cell r="I3">
            <v>0.222</v>
          </cell>
          <cell r="J3" t="str">
            <v>R</v>
          </cell>
          <cell r="L3">
            <v>75</v>
          </cell>
          <cell r="M3" t="str">
            <v>D</v>
          </cell>
          <cell r="O3" t="str">
            <v>A</v>
          </cell>
          <cell r="P3">
            <v>1</v>
          </cell>
          <cell r="R3" t="str">
            <v>Int</v>
          </cell>
        </row>
        <row r="4">
          <cell r="B4" t="str">
            <v>m2</v>
          </cell>
          <cell r="D4" t="str">
            <v>Ceramic</v>
          </cell>
          <cell r="E4" t="str">
            <v>Ceramic</v>
          </cell>
          <cell r="F4" t="str">
            <v>Plastic T &amp; G</v>
          </cell>
          <cell r="H4">
            <v>8</v>
          </cell>
          <cell r="I4">
            <v>0.39500000000000002</v>
          </cell>
          <cell r="J4" t="str">
            <v>H</v>
          </cell>
          <cell r="L4">
            <v>100</v>
          </cell>
          <cell r="M4" t="str">
            <v>W</v>
          </cell>
          <cell r="O4" t="str">
            <v>NA</v>
          </cell>
          <cell r="P4">
            <v>2</v>
          </cell>
          <cell r="R4" t="str">
            <v>Ext</v>
          </cell>
        </row>
        <row r="5">
          <cell r="B5" t="str">
            <v>m3</v>
          </cell>
          <cell r="D5" t="str">
            <v>Washed Terrazzo</v>
          </cell>
          <cell r="E5" t="str">
            <v>Terrazzo</v>
          </cell>
          <cell r="F5" t="str">
            <v>Plywood</v>
          </cell>
          <cell r="H5">
            <v>10</v>
          </cell>
          <cell r="I5">
            <v>0.61599999999999999</v>
          </cell>
          <cell r="J5" t="str">
            <v>Y</v>
          </cell>
          <cell r="L5">
            <v>125</v>
          </cell>
          <cell r="M5" t="str">
            <v>HLW</v>
          </cell>
          <cell r="R5" t="str">
            <v>Ext/Int</v>
          </cell>
        </row>
        <row r="6">
          <cell r="B6" t="str">
            <v>Cwt</v>
          </cell>
          <cell r="D6" t="str">
            <v>Grano</v>
          </cell>
          <cell r="E6" t="str">
            <v>Accrylic</v>
          </cell>
          <cell r="F6" t="str">
            <v>P. O. P</v>
          </cell>
          <cell r="H6">
            <v>12</v>
          </cell>
          <cell r="I6">
            <v>0.88800000000000001</v>
          </cell>
          <cell r="J6" t="str">
            <v>T</v>
          </cell>
          <cell r="L6">
            <v>150</v>
          </cell>
          <cell r="M6" t="str">
            <v>SD</v>
          </cell>
        </row>
        <row r="7">
          <cell r="B7" t="str">
            <v>Kg</v>
          </cell>
          <cell r="D7" t="str">
            <v>Epoxy</v>
          </cell>
          <cell r="E7" t="str">
            <v>Epoxy</v>
          </cell>
          <cell r="F7" t="str">
            <v>Plstr Bd Water Proof</v>
          </cell>
          <cell r="H7">
            <v>14</v>
          </cell>
          <cell r="I7">
            <v>1.208</v>
          </cell>
          <cell r="L7">
            <v>175</v>
          </cell>
          <cell r="M7" t="str">
            <v>WD</v>
          </cell>
          <cell r="P7" t="str">
            <v>Attached</v>
          </cell>
        </row>
        <row r="8">
          <cell r="B8" t="str">
            <v>Ton</v>
          </cell>
          <cell r="D8" t="str">
            <v>Parque</v>
          </cell>
          <cell r="E8" t="str">
            <v>Emulsion</v>
          </cell>
          <cell r="F8" t="str">
            <v>Timber T &amp; G</v>
          </cell>
          <cell r="H8">
            <v>16</v>
          </cell>
          <cell r="I8">
            <v>1.5780000000000001</v>
          </cell>
          <cell r="L8">
            <v>200</v>
          </cell>
          <cell r="M8" t="str">
            <v>DD</v>
          </cell>
          <cell r="P8" t="str">
            <v>Isolated</v>
          </cell>
        </row>
        <row r="9">
          <cell r="B9" t="str">
            <v>Tons</v>
          </cell>
          <cell r="D9" t="str">
            <v>Porc/Polished</v>
          </cell>
          <cell r="E9" t="str">
            <v>Porcelain</v>
          </cell>
          <cell r="F9" t="str">
            <v>Accoustic</v>
          </cell>
          <cell r="H9">
            <v>20</v>
          </cell>
          <cell r="I9">
            <v>2.4660000000000002</v>
          </cell>
          <cell r="L9">
            <v>225</v>
          </cell>
          <cell r="M9" t="str">
            <v>DW</v>
          </cell>
        </row>
        <row r="10">
          <cell r="B10" t="str">
            <v>Lm</v>
          </cell>
          <cell r="D10" t="str">
            <v>Porc/Non slip</v>
          </cell>
          <cell r="E10" t="str">
            <v>stone</v>
          </cell>
          <cell r="F10" t="str">
            <v>Render</v>
          </cell>
          <cell r="H10">
            <v>25</v>
          </cell>
          <cell r="I10">
            <v>3.8530000000000002</v>
          </cell>
          <cell r="L10">
            <v>250</v>
          </cell>
          <cell r="M10" t="str">
            <v>CW</v>
          </cell>
          <cell r="R10" t="str">
            <v>Not Isolated</v>
          </cell>
        </row>
        <row r="11">
          <cell r="B11" t="str">
            <v>Sm</v>
          </cell>
          <cell r="D11" t="str">
            <v>Carpet</v>
          </cell>
          <cell r="E11" t="str">
            <v>tyrolene</v>
          </cell>
          <cell r="F11" t="str">
            <v>Mesh</v>
          </cell>
          <cell r="H11">
            <v>32</v>
          </cell>
          <cell r="I11">
            <v>6.3120000000000003</v>
          </cell>
          <cell r="L11">
            <v>300</v>
          </cell>
          <cell r="M11" t="str">
            <v>GD</v>
          </cell>
          <cell r="O11" t="str">
            <v>R-A</v>
          </cell>
          <cell r="P11" t="str">
            <v>Quad</v>
          </cell>
          <cell r="R11" t="str">
            <v>Isolated</v>
          </cell>
        </row>
        <row r="12">
          <cell r="B12" t="str">
            <v>Cm</v>
          </cell>
          <cell r="D12" t="str">
            <v>Timber</v>
          </cell>
          <cell r="E12" t="str">
            <v>Alucobond</v>
          </cell>
          <cell r="F12" t="str">
            <v>Alucobond</v>
          </cell>
          <cell r="L12">
            <v>350</v>
          </cell>
          <cell r="M12" t="str">
            <v>SW</v>
          </cell>
          <cell r="O12" t="str">
            <v>R-I</v>
          </cell>
          <cell r="P12" t="str">
            <v>Circ</v>
          </cell>
        </row>
        <row r="13">
          <cell r="B13" t="str">
            <v>nr</v>
          </cell>
          <cell r="D13" t="str">
            <v>Smooth Scrd</v>
          </cell>
          <cell r="E13" t="str">
            <v>Gloss</v>
          </cell>
          <cell r="F13" t="str">
            <v>Sound Proof</v>
          </cell>
          <cell r="L13" t="str">
            <v>Exstng</v>
          </cell>
          <cell r="M13" t="str">
            <v>Opng</v>
          </cell>
          <cell r="O13" t="str">
            <v>C-A</v>
          </cell>
        </row>
        <row r="14">
          <cell r="B14" t="str">
            <v>Item</v>
          </cell>
          <cell r="D14" t="str">
            <v>Polished Terrazzo</v>
          </cell>
          <cell r="F14" t="str">
            <v>Pergola</v>
          </cell>
          <cell r="L14" t="str">
            <v>New</v>
          </cell>
          <cell r="M14" t="str">
            <v>RSD</v>
          </cell>
          <cell r="O14" t="str">
            <v>C-I</v>
          </cell>
        </row>
        <row r="19">
          <cell r="D19" t="str">
            <v>Timber</v>
          </cell>
          <cell r="E19" t="str">
            <v>Panel</v>
          </cell>
          <cell r="F19" t="str">
            <v>Casement</v>
          </cell>
          <cell r="L19" t="str">
            <v>Glass sheet</v>
          </cell>
        </row>
        <row r="20">
          <cell r="D20" t="str">
            <v>Metal</v>
          </cell>
          <cell r="E20" t="str">
            <v>Flush</v>
          </cell>
          <cell r="F20" t="str">
            <v>Awing</v>
          </cell>
          <cell r="L20" t="str">
            <v>louvre</v>
          </cell>
        </row>
        <row r="21">
          <cell r="D21" t="str">
            <v>Pvc</v>
          </cell>
          <cell r="E21" t="str">
            <v>Jalousie</v>
          </cell>
          <cell r="F21" t="str">
            <v>Louvre</v>
          </cell>
          <cell r="L21" t="str">
            <v>None</v>
          </cell>
        </row>
        <row r="22">
          <cell r="D22" t="str">
            <v>Fibre</v>
          </cell>
          <cell r="E22" t="str">
            <v>Metal</v>
          </cell>
          <cell r="F22" t="str">
            <v>Jalousie</v>
          </cell>
        </row>
        <row r="23">
          <cell r="D23" t="str">
            <v>None</v>
          </cell>
          <cell r="E23" t="str">
            <v>Fibre</v>
          </cell>
          <cell r="F23" t="str">
            <v>Shutters</v>
          </cell>
        </row>
        <row r="24">
          <cell r="D24" t="str">
            <v>Aluminium</v>
          </cell>
          <cell r="E24" t="str">
            <v>Vault</v>
          </cell>
          <cell r="F24" t="str">
            <v>Sliding</v>
          </cell>
        </row>
        <row r="25">
          <cell r="D25" t="str">
            <v>Other</v>
          </cell>
          <cell r="E25" t="str">
            <v>Sliding</v>
          </cell>
          <cell r="F25" t="str">
            <v>Fixed</v>
          </cell>
        </row>
        <row r="26">
          <cell r="D26" t="str">
            <v>Glazed</v>
          </cell>
          <cell r="E26" t="str">
            <v>Roller Shutter</v>
          </cell>
          <cell r="F26" t="str">
            <v>Other</v>
          </cell>
        </row>
        <row r="27">
          <cell r="E27" t="str">
            <v>Folding</v>
          </cell>
        </row>
        <row r="28">
          <cell r="E28" t="str">
            <v>Plastic</v>
          </cell>
        </row>
        <row r="29">
          <cell r="E29" t="str">
            <v>Security</v>
          </cell>
        </row>
        <row r="30">
          <cell r="E30" t="str">
            <v>Panel Wshrm</v>
          </cell>
        </row>
        <row r="31">
          <cell r="E31" t="str">
            <v>Flush Wshrm</v>
          </cell>
        </row>
        <row r="32">
          <cell r="E32" t="str">
            <v>Jalousie Wshrm</v>
          </cell>
        </row>
        <row r="36">
          <cell r="D36" t="str">
            <v>√</v>
          </cell>
          <cell r="F36" t="str">
            <v xml:space="preserve">Timber </v>
          </cell>
        </row>
        <row r="37">
          <cell r="D37" t="str">
            <v>X</v>
          </cell>
          <cell r="F37" t="str">
            <v>Metal</v>
          </cell>
        </row>
        <row r="38">
          <cell r="F38" t="str">
            <v>Porcelain</v>
          </cell>
        </row>
        <row r="39">
          <cell r="F39" t="str">
            <v>Ceramic</v>
          </cell>
        </row>
        <row r="40">
          <cell r="F40" t="str">
            <v>Stone</v>
          </cell>
        </row>
        <row r="41">
          <cell r="F41" t="str">
            <v>Plastic</v>
          </cell>
        </row>
        <row r="62">
          <cell r="D62" t="str">
            <v>D1</v>
          </cell>
          <cell r="E62" t="str">
            <v>W1</v>
          </cell>
        </row>
        <row r="63">
          <cell r="D63" t="str">
            <v>D2</v>
          </cell>
          <cell r="E63" t="str">
            <v>W2</v>
          </cell>
        </row>
        <row r="64">
          <cell r="D64" t="str">
            <v>D3</v>
          </cell>
          <cell r="E64" t="str">
            <v>W3</v>
          </cell>
        </row>
        <row r="65">
          <cell r="D65" t="str">
            <v>D4</v>
          </cell>
          <cell r="E65" t="str">
            <v>W4</v>
          </cell>
        </row>
        <row r="66">
          <cell r="D66" t="str">
            <v>D5</v>
          </cell>
          <cell r="E66" t="str">
            <v>W5</v>
          </cell>
        </row>
        <row r="67">
          <cell r="D67" t="str">
            <v>D6</v>
          </cell>
          <cell r="E67" t="str">
            <v>W6</v>
          </cell>
        </row>
        <row r="68">
          <cell r="D68" t="str">
            <v>D7</v>
          </cell>
          <cell r="E68" t="str">
            <v>W7</v>
          </cell>
        </row>
        <row r="69">
          <cell r="D69" t="str">
            <v>D8</v>
          </cell>
          <cell r="E69" t="str">
            <v>W8</v>
          </cell>
        </row>
        <row r="70">
          <cell r="D70" t="str">
            <v>D9</v>
          </cell>
          <cell r="E70" t="str">
            <v>W9</v>
          </cell>
        </row>
        <row r="71">
          <cell r="D71" t="str">
            <v>D10</v>
          </cell>
          <cell r="E71" t="str">
            <v>W10</v>
          </cell>
        </row>
        <row r="72">
          <cell r="D72" t="str">
            <v>D11</v>
          </cell>
          <cell r="E72" t="str">
            <v>W11</v>
          </cell>
        </row>
        <row r="73">
          <cell r="D73" t="str">
            <v>D12</v>
          </cell>
          <cell r="E73" t="str">
            <v>W12</v>
          </cell>
        </row>
        <row r="74">
          <cell r="D74" t="str">
            <v>D13</v>
          </cell>
          <cell r="E74" t="str">
            <v>W13</v>
          </cell>
        </row>
        <row r="75">
          <cell r="D75" t="str">
            <v>D14</v>
          </cell>
          <cell r="E75" t="str">
            <v>W14</v>
          </cell>
        </row>
        <row r="76">
          <cell r="D76" t="str">
            <v>D15</v>
          </cell>
          <cell r="E76" t="str">
            <v>W15</v>
          </cell>
        </row>
        <row r="77">
          <cell r="D77" t="str">
            <v>D16</v>
          </cell>
          <cell r="E77" t="str">
            <v>W16</v>
          </cell>
        </row>
        <row r="78">
          <cell r="D78" t="str">
            <v>D17</v>
          </cell>
          <cell r="E78" t="str">
            <v>W17</v>
          </cell>
        </row>
        <row r="79">
          <cell r="D79" t="str">
            <v>D18</v>
          </cell>
          <cell r="E79" t="str">
            <v>W18</v>
          </cell>
        </row>
        <row r="80">
          <cell r="D80" t="str">
            <v>D19</v>
          </cell>
          <cell r="E80" t="str">
            <v>W19</v>
          </cell>
        </row>
        <row r="81">
          <cell r="D81" t="str">
            <v>D20</v>
          </cell>
          <cell r="E81" t="str">
            <v>W20</v>
          </cell>
        </row>
        <row r="82">
          <cell r="D82" t="str">
            <v>D21</v>
          </cell>
          <cell r="E82" t="str">
            <v>W21</v>
          </cell>
        </row>
        <row r="83">
          <cell r="D83" t="str">
            <v>D22</v>
          </cell>
          <cell r="E83" t="str">
            <v>W22</v>
          </cell>
        </row>
        <row r="84">
          <cell r="D84" t="str">
            <v>D23</v>
          </cell>
          <cell r="E84" t="str">
            <v>W23</v>
          </cell>
        </row>
        <row r="85">
          <cell r="D85" t="str">
            <v>D24</v>
          </cell>
          <cell r="E85" t="str">
            <v>W24</v>
          </cell>
        </row>
        <row r="86">
          <cell r="D86" t="str">
            <v>D25</v>
          </cell>
          <cell r="E86" t="str">
            <v>W25</v>
          </cell>
        </row>
        <row r="87">
          <cell r="D87" t="str">
            <v>D26</v>
          </cell>
          <cell r="E87" t="str">
            <v>W26</v>
          </cell>
        </row>
        <row r="88">
          <cell r="D88" t="str">
            <v>D27</v>
          </cell>
          <cell r="E88" t="str">
            <v>W27</v>
          </cell>
        </row>
        <row r="89">
          <cell r="D89" t="str">
            <v>D28</v>
          </cell>
          <cell r="E89" t="str">
            <v>W28</v>
          </cell>
        </row>
        <row r="90">
          <cell r="D90" t="str">
            <v>D29</v>
          </cell>
          <cell r="E90" t="str">
            <v>W29</v>
          </cell>
        </row>
        <row r="91">
          <cell r="D91" t="str">
            <v>D30</v>
          </cell>
          <cell r="E91" t="str">
            <v>W30</v>
          </cell>
        </row>
        <row r="92">
          <cell r="D92" t="str">
            <v>D31</v>
          </cell>
          <cell r="E92" t="str">
            <v>W31</v>
          </cell>
        </row>
        <row r="93">
          <cell r="D93" t="str">
            <v>D32</v>
          </cell>
          <cell r="E93" t="str">
            <v>W32</v>
          </cell>
        </row>
        <row r="94">
          <cell r="D94" t="str">
            <v>D33</v>
          </cell>
          <cell r="E94" t="str">
            <v>W33</v>
          </cell>
        </row>
        <row r="95">
          <cell r="D95" t="str">
            <v>D34</v>
          </cell>
          <cell r="E95" t="str">
            <v>W34</v>
          </cell>
        </row>
        <row r="96">
          <cell r="D96" t="str">
            <v>D35</v>
          </cell>
          <cell r="E96" t="str">
            <v>W35</v>
          </cell>
        </row>
        <row r="97">
          <cell r="D97" t="str">
            <v>D36</v>
          </cell>
          <cell r="E97" t="str">
            <v>W36</v>
          </cell>
        </row>
        <row r="98">
          <cell r="D98" t="str">
            <v>D37</v>
          </cell>
          <cell r="E98" t="str">
            <v>W37</v>
          </cell>
        </row>
        <row r="99">
          <cell r="D99" t="str">
            <v>D38</v>
          </cell>
          <cell r="E99" t="str">
            <v>W38</v>
          </cell>
        </row>
        <row r="100">
          <cell r="D100" t="str">
            <v>D39</v>
          </cell>
          <cell r="E100" t="str">
            <v>W39</v>
          </cell>
        </row>
        <row r="101">
          <cell r="D101" t="str">
            <v>D40</v>
          </cell>
          <cell r="E101" t="str">
            <v>W40</v>
          </cell>
        </row>
        <row r="102">
          <cell r="D102" t="str">
            <v>D41</v>
          </cell>
          <cell r="E102" t="str">
            <v>W41</v>
          </cell>
        </row>
        <row r="103">
          <cell r="D103" t="str">
            <v>D42</v>
          </cell>
          <cell r="E103" t="str">
            <v>W42</v>
          </cell>
        </row>
        <row r="104">
          <cell r="D104" t="str">
            <v>D43</v>
          </cell>
          <cell r="E104" t="str">
            <v>W43</v>
          </cell>
        </row>
        <row r="105">
          <cell r="D105" t="str">
            <v>D44</v>
          </cell>
          <cell r="E105" t="str">
            <v>W44</v>
          </cell>
        </row>
        <row r="106">
          <cell r="D106" t="str">
            <v>D45</v>
          </cell>
          <cell r="E106" t="str">
            <v>W45</v>
          </cell>
        </row>
        <row r="107">
          <cell r="D107" t="str">
            <v>D46</v>
          </cell>
          <cell r="E107" t="str">
            <v>W46</v>
          </cell>
        </row>
        <row r="108">
          <cell r="D108" t="str">
            <v>D47</v>
          </cell>
          <cell r="E108" t="str">
            <v>W47</v>
          </cell>
        </row>
        <row r="109">
          <cell r="D109" t="str">
            <v>D48</v>
          </cell>
          <cell r="E109" t="str">
            <v>W48</v>
          </cell>
        </row>
        <row r="110">
          <cell r="D110" t="str">
            <v>D49</v>
          </cell>
          <cell r="E110" t="str">
            <v>W49</v>
          </cell>
        </row>
        <row r="111">
          <cell r="D111" t="str">
            <v>D50</v>
          </cell>
          <cell r="E111" t="str">
            <v>W50</v>
          </cell>
        </row>
        <row r="112">
          <cell r="D112" t="str">
            <v>D51</v>
          </cell>
          <cell r="E112" t="str">
            <v>W51</v>
          </cell>
        </row>
        <row r="113">
          <cell r="D113" t="str">
            <v>D52</v>
          </cell>
          <cell r="E113" t="str">
            <v>W52</v>
          </cell>
        </row>
        <row r="114">
          <cell r="D114" t="str">
            <v>D53</v>
          </cell>
          <cell r="E114" t="str">
            <v>W53</v>
          </cell>
        </row>
        <row r="115">
          <cell r="D115" t="str">
            <v>D54</v>
          </cell>
          <cell r="E115" t="str">
            <v>W54</v>
          </cell>
        </row>
        <row r="116">
          <cell r="D116" t="str">
            <v>D55</v>
          </cell>
          <cell r="E116" t="str">
            <v>W55</v>
          </cell>
        </row>
        <row r="117">
          <cell r="D117" t="str">
            <v>D56</v>
          </cell>
          <cell r="E117" t="str">
            <v>W56</v>
          </cell>
        </row>
        <row r="118">
          <cell r="D118" t="str">
            <v>D57</v>
          </cell>
          <cell r="E118" t="str">
            <v>W57</v>
          </cell>
        </row>
        <row r="119">
          <cell r="D119" t="str">
            <v>D58</v>
          </cell>
          <cell r="E119" t="str">
            <v>W58</v>
          </cell>
        </row>
        <row r="120">
          <cell r="D120" t="str">
            <v>D59</v>
          </cell>
          <cell r="E120" t="str">
            <v>W59</v>
          </cell>
        </row>
        <row r="121">
          <cell r="D121" t="str">
            <v>D60</v>
          </cell>
          <cell r="E121" t="str">
            <v>W60</v>
          </cell>
        </row>
        <row r="122">
          <cell r="D122" t="str">
            <v>D61</v>
          </cell>
          <cell r="E122" t="str">
            <v>W61</v>
          </cell>
        </row>
        <row r="123">
          <cell r="D123" t="str">
            <v>D62</v>
          </cell>
          <cell r="E123" t="str">
            <v>W62</v>
          </cell>
        </row>
        <row r="124">
          <cell r="D124" t="str">
            <v>D63</v>
          </cell>
          <cell r="E124" t="str">
            <v>W63</v>
          </cell>
        </row>
        <row r="125">
          <cell r="D125" t="str">
            <v>D64</v>
          </cell>
          <cell r="E125" t="str">
            <v>W64</v>
          </cell>
        </row>
        <row r="126">
          <cell r="D126" t="str">
            <v>D65</v>
          </cell>
          <cell r="E126" t="str">
            <v>W65</v>
          </cell>
        </row>
        <row r="127">
          <cell r="D127" t="str">
            <v>D66</v>
          </cell>
          <cell r="E127" t="str">
            <v>W66</v>
          </cell>
        </row>
        <row r="128">
          <cell r="D128" t="str">
            <v>D67</v>
          </cell>
          <cell r="E128" t="str">
            <v>W67</v>
          </cell>
        </row>
        <row r="129">
          <cell r="D129" t="str">
            <v>D68</v>
          </cell>
          <cell r="E129" t="str">
            <v>W68</v>
          </cell>
        </row>
        <row r="130">
          <cell r="D130" t="str">
            <v>D69</v>
          </cell>
          <cell r="E130" t="str">
            <v>W69</v>
          </cell>
        </row>
        <row r="131">
          <cell r="D131" t="str">
            <v>D70</v>
          </cell>
          <cell r="E131" t="str">
            <v>W70</v>
          </cell>
        </row>
        <row r="132">
          <cell r="D132" t="str">
            <v>D71</v>
          </cell>
          <cell r="E132" t="str">
            <v>W71</v>
          </cell>
        </row>
        <row r="133">
          <cell r="D133" t="str">
            <v>D72</v>
          </cell>
          <cell r="E133" t="str">
            <v>W72</v>
          </cell>
        </row>
        <row r="134">
          <cell r="D134" t="str">
            <v>D73</v>
          </cell>
          <cell r="E134" t="str">
            <v>W73</v>
          </cell>
        </row>
        <row r="135">
          <cell r="D135" t="str">
            <v>D74</v>
          </cell>
          <cell r="E135" t="str">
            <v>W74</v>
          </cell>
        </row>
        <row r="136">
          <cell r="D136" t="str">
            <v>D75</v>
          </cell>
          <cell r="E136" t="str">
            <v>W75</v>
          </cell>
        </row>
        <row r="137">
          <cell r="D137" t="str">
            <v>D76</v>
          </cell>
          <cell r="E137" t="str">
            <v>W76</v>
          </cell>
        </row>
        <row r="138">
          <cell r="D138" t="str">
            <v>D77</v>
          </cell>
          <cell r="E138" t="str">
            <v>W77</v>
          </cell>
        </row>
        <row r="139">
          <cell r="D139" t="str">
            <v>D78</v>
          </cell>
          <cell r="E139" t="str">
            <v>W78</v>
          </cell>
        </row>
        <row r="140">
          <cell r="D140" t="str">
            <v>D79</v>
          </cell>
          <cell r="E140" t="str">
            <v>W79</v>
          </cell>
        </row>
        <row r="141">
          <cell r="D141" t="str">
            <v>D80</v>
          </cell>
          <cell r="E141" t="str">
            <v>W80</v>
          </cell>
        </row>
        <row r="142">
          <cell r="D142" t="str">
            <v>D81</v>
          </cell>
          <cell r="E142" t="str">
            <v>W81</v>
          </cell>
        </row>
        <row r="143">
          <cell r="D143" t="str">
            <v>D82</v>
          </cell>
          <cell r="E143" t="str">
            <v>W82</v>
          </cell>
        </row>
        <row r="144">
          <cell r="D144" t="str">
            <v>D83</v>
          </cell>
          <cell r="E144" t="str">
            <v>W83</v>
          </cell>
        </row>
        <row r="145">
          <cell r="D145" t="str">
            <v>D84</v>
          </cell>
          <cell r="E145" t="str">
            <v>W84</v>
          </cell>
        </row>
        <row r="146">
          <cell r="D146" t="str">
            <v>D85</v>
          </cell>
          <cell r="E146" t="str">
            <v>W85</v>
          </cell>
        </row>
        <row r="147">
          <cell r="D147" t="str">
            <v>D86</v>
          </cell>
          <cell r="E147" t="str">
            <v>W86</v>
          </cell>
        </row>
        <row r="148">
          <cell r="D148" t="str">
            <v>D87</v>
          </cell>
          <cell r="E148" t="str">
            <v>W87</v>
          </cell>
        </row>
        <row r="149">
          <cell r="D149" t="str">
            <v>D88</v>
          </cell>
          <cell r="E149" t="str">
            <v>W88</v>
          </cell>
        </row>
        <row r="150">
          <cell r="D150" t="str">
            <v>D89</v>
          </cell>
          <cell r="E150" t="str">
            <v>W89</v>
          </cell>
        </row>
        <row r="151">
          <cell r="D151" t="str">
            <v>D90</v>
          </cell>
          <cell r="E151" t="str">
            <v>W90</v>
          </cell>
        </row>
        <row r="152">
          <cell r="D152" t="str">
            <v>D91</v>
          </cell>
          <cell r="E152" t="str">
            <v>W91</v>
          </cell>
        </row>
        <row r="153">
          <cell r="D153" t="str">
            <v>D92</v>
          </cell>
          <cell r="E153" t="str">
            <v>W92</v>
          </cell>
        </row>
        <row r="154">
          <cell r="D154" t="str">
            <v>D93</v>
          </cell>
          <cell r="E154" t="str">
            <v>W93</v>
          </cell>
        </row>
        <row r="155">
          <cell r="D155" t="str">
            <v>D94</v>
          </cell>
          <cell r="E155" t="str">
            <v>W94</v>
          </cell>
        </row>
        <row r="156">
          <cell r="D156" t="str">
            <v>D95</v>
          </cell>
          <cell r="E156" t="str">
            <v>W95</v>
          </cell>
        </row>
        <row r="157">
          <cell r="D157" t="str">
            <v>D96</v>
          </cell>
          <cell r="E157" t="str">
            <v>W96</v>
          </cell>
        </row>
        <row r="158">
          <cell r="D158" t="str">
            <v>D97</v>
          </cell>
          <cell r="E158" t="str">
            <v>W97</v>
          </cell>
        </row>
        <row r="159">
          <cell r="D159" t="str">
            <v>D98</v>
          </cell>
          <cell r="E159" t="str">
            <v>W98</v>
          </cell>
        </row>
        <row r="160">
          <cell r="D160" t="str">
            <v>D99</v>
          </cell>
          <cell r="E160" t="str">
            <v>W99</v>
          </cell>
        </row>
        <row r="161">
          <cell r="D161" t="str">
            <v>D100</v>
          </cell>
          <cell r="E161" t="str">
            <v>W100</v>
          </cell>
        </row>
        <row r="162">
          <cell r="D162" t="str">
            <v>DW1</v>
          </cell>
          <cell r="E162" t="str">
            <v>WD1</v>
          </cell>
        </row>
        <row r="163">
          <cell r="D163" t="str">
            <v>DW2</v>
          </cell>
          <cell r="E163" t="str">
            <v>WD2</v>
          </cell>
        </row>
        <row r="164">
          <cell r="D164" t="str">
            <v>DW3</v>
          </cell>
          <cell r="E164" t="str">
            <v>WD3</v>
          </cell>
        </row>
        <row r="165">
          <cell r="D165" t="str">
            <v>DW4</v>
          </cell>
          <cell r="E165" t="str">
            <v>WD4</v>
          </cell>
        </row>
        <row r="166">
          <cell r="D166" t="str">
            <v>DW5</v>
          </cell>
          <cell r="E166" t="str">
            <v>WD5</v>
          </cell>
        </row>
        <row r="167">
          <cell r="D167" t="str">
            <v>DW6</v>
          </cell>
          <cell r="E167" t="str">
            <v>WD6</v>
          </cell>
        </row>
        <row r="168">
          <cell r="D168" t="str">
            <v>DW7</v>
          </cell>
          <cell r="E168" t="str">
            <v>WD7</v>
          </cell>
        </row>
        <row r="169">
          <cell r="D169" t="str">
            <v>DW8</v>
          </cell>
          <cell r="E169" t="str">
            <v>WD8</v>
          </cell>
        </row>
        <row r="170">
          <cell r="D170" t="str">
            <v>DW9</v>
          </cell>
          <cell r="E170" t="str">
            <v>WD9</v>
          </cell>
        </row>
        <row r="171">
          <cell r="D171" t="str">
            <v>DW10</v>
          </cell>
          <cell r="E171" t="str">
            <v>WD10</v>
          </cell>
        </row>
        <row r="172">
          <cell r="D172" t="str">
            <v>DW11</v>
          </cell>
          <cell r="E172" t="str">
            <v>WD11</v>
          </cell>
        </row>
        <row r="173">
          <cell r="D173" t="str">
            <v>DW12</v>
          </cell>
          <cell r="E173" t="str">
            <v>WD12</v>
          </cell>
        </row>
        <row r="174">
          <cell r="D174" t="str">
            <v>DW13</v>
          </cell>
          <cell r="E174" t="str">
            <v>WD13</v>
          </cell>
        </row>
        <row r="175">
          <cell r="D175" t="str">
            <v>DW14</v>
          </cell>
          <cell r="E175" t="str">
            <v>WD14</v>
          </cell>
        </row>
        <row r="176">
          <cell r="D176" t="str">
            <v>DW15</v>
          </cell>
          <cell r="E176" t="str">
            <v>WD15</v>
          </cell>
        </row>
        <row r="177">
          <cell r="D177" t="str">
            <v>DW16</v>
          </cell>
          <cell r="E177" t="str">
            <v>WD16</v>
          </cell>
        </row>
        <row r="178">
          <cell r="D178" t="str">
            <v>DW17</v>
          </cell>
          <cell r="E178" t="str">
            <v>WD17</v>
          </cell>
        </row>
        <row r="179">
          <cell r="D179" t="str">
            <v>DW18</v>
          </cell>
          <cell r="E179" t="str">
            <v>WD18</v>
          </cell>
        </row>
        <row r="180">
          <cell r="D180" t="str">
            <v>DW19</v>
          </cell>
          <cell r="E180" t="str">
            <v>WD19</v>
          </cell>
        </row>
        <row r="181">
          <cell r="D181" t="str">
            <v>DW20</v>
          </cell>
          <cell r="E181" t="str">
            <v>WD20</v>
          </cell>
        </row>
        <row r="182">
          <cell r="D182" t="str">
            <v>GD1</v>
          </cell>
          <cell r="E182" t="str">
            <v>W1A</v>
          </cell>
        </row>
        <row r="183">
          <cell r="D183" t="str">
            <v>GD2</v>
          </cell>
          <cell r="E183" t="str">
            <v>W1B</v>
          </cell>
        </row>
        <row r="184">
          <cell r="D184" t="str">
            <v>GD3</v>
          </cell>
          <cell r="E184" t="str">
            <v>W1C</v>
          </cell>
        </row>
        <row r="185">
          <cell r="D185" t="str">
            <v>GD4</v>
          </cell>
          <cell r="E185" t="str">
            <v>W1D</v>
          </cell>
        </row>
        <row r="186">
          <cell r="D186" t="str">
            <v>GD5</v>
          </cell>
          <cell r="E186" t="str">
            <v>W1E</v>
          </cell>
        </row>
        <row r="187">
          <cell r="D187" t="str">
            <v>GD6</v>
          </cell>
          <cell r="E187" t="str">
            <v>W2A</v>
          </cell>
        </row>
        <row r="188">
          <cell r="D188" t="str">
            <v>GD7</v>
          </cell>
          <cell r="E188" t="str">
            <v>W2B</v>
          </cell>
        </row>
        <row r="189">
          <cell r="D189" t="str">
            <v>GD8</v>
          </cell>
          <cell r="E189" t="str">
            <v>W2C</v>
          </cell>
        </row>
        <row r="190">
          <cell r="D190" t="str">
            <v>GD9</v>
          </cell>
          <cell r="E190" t="str">
            <v>W2D</v>
          </cell>
        </row>
        <row r="191">
          <cell r="D191" t="str">
            <v>GD10</v>
          </cell>
          <cell r="E191" t="str">
            <v>W2E</v>
          </cell>
        </row>
        <row r="192">
          <cell r="D192" t="str">
            <v>DD1</v>
          </cell>
          <cell r="E192" t="str">
            <v>W3A</v>
          </cell>
        </row>
        <row r="193">
          <cell r="D193" t="str">
            <v>DD2</v>
          </cell>
          <cell r="E193" t="str">
            <v>W3B</v>
          </cell>
        </row>
        <row r="194">
          <cell r="D194" t="str">
            <v>DD3</v>
          </cell>
          <cell r="E194" t="str">
            <v>W3C</v>
          </cell>
        </row>
        <row r="195">
          <cell r="D195" t="str">
            <v>DD4</v>
          </cell>
          <cell r="E195" t="str">
            <v>W3D</v>
          </cell>
        </row>
        <row r="196">
          <cell r="D196" t="str">
            <v>DD5</v>
          </cell>
          <cell r="E196" t="str">
            <v>W3E</v>
          </cell>
        </row>
        <row r="197">
          <cell r="D197" t="str">
            <v>DD6</v>
          </cell>
          <cell r="E197" t="str">
            <v>W4A</v>
          </cell>
        </row>
        <row r="198">
          <cell r="D198" t="str">
            <v>DD7</v>
          </cell>
          <cell r="E198" t="str">
            <v>W4B</v>
          </cell>
        </row>
        <row r="199">
          <cell r="D199" t="str">
            <v>DD8</v>
          </cell>
          <cell r="E199" t="str">
            <v>W4C</v>
          </cell>
        </row>
        <row r="200">
          <cell r="D200" t="str">
            <v>DD9</v>
          </cell>
          <cell r="E200" t="str">
            <v>W4D</v>
          </cell>
        </row>
        <row r="201">
          <cell r="D201" t="str">
            <v>DD10</v>
          </cell>
          <cell r="E201" t="str">
            <v>W4E</v>
          </cell>
        </row>
        <row r="202">
          <cell r="D202" t="str">
            <v>DD11</v>
          </cell>
          <cell r="E202" t="str">
            <v>W5A</v>
          </cell>
        </row>
        <row r="203">
          <cell r="D203" t="str">
            <v>DD12</v>
          </cell>
          <cell r="E203" t="str">
            <v>W5B</v>
          </cell>
        </row>
        <row r="204">
          <cell r="D204" t="str">
            <v>DD13</v>
          </cell>
          <cell r="E204" t="str">
            <v>W5C</v>
          </cell>
        </row>
        <row r="205">
          <cell r="D205" t="str">
            <v>DD14</v>
          </cell>
          <cell r="E205" t="str">
            <v>W5D</v>
          </cell>
        </row>
        <row r="206">
          <cell r="D206" t="str">
            <v>DD15</v>
          </cell>
          <cell r="E206" t="str">
            <v>W5E</v>
          </cell>
        </row>
        <row r="207">
          <cell r="D207" t="str">
            <v>DD16</v>
          </cell>
          <cell r="E207" t="str">
            <v>HLW1</v>
          </cell>
        </row>
        <row r="208">
          <cell r="D208" t="str">
            <v>DD17</v>
          </cell>
          <cell r="E208" t="str">
            <v>HLW2</v>
          </cell>
        </row>
        <row r="209">
          <cell r="D209" t="str">
            <v>DD18</v>
          </cell>
          <cell r="E209" t="str">
            <v>HLW3</v>
          </cell>
        </row>
        <row r="210">
          <cell r="D210" t="str">
            <v>DD19</v>
          </cell>
          <cell r="E210" t="str">
            <v>HLW4</v>
          </cell>
        </row>
        <row r="211">
          <cell r="D211" t="str">
            <v>DD20</v>
          </cell>
          <cell r="E211" t="str">
            <v>HLW5</v>
          </cell>
        </row>
        <row r="212">
          <cell r="D212" t="str">
            <v>SD1</v>
          </cell>
          <cell r="E212" t="str">
            <v>HLW6</v>
          </cell>
        </row>
        <row r="213">
          <cell r="D213" t="str">
            <v>SD2</v>
          </cell>
          <cell r="E213" t="str">
            <v>HLW7</v>
          </cell>
        </row>
        <row r="214">
          <cell r="D214" t="str">
            <v>SD3</v>
          </cell>
          <cell r="E214" t="str">
            <v>HLW8</v>
          </cell>
        </row>
        <row r="215">
          <cell r="D215" t="str">
            <v>SD4</v>
          </cell>
          <cell r="E215" t="str">
            <v>HLW9</v>
          </cell>
        </row>
        <row r="216">
          <cell r="D216" t="str">
            <v>SD5</v>
          </cell>
          <cell r="E216" t="str">
            <v>HLW10</v>
          </cell>
        </row>
        <row r="217">
          <cell r="D217" t="str">
            <v>SD6</v>
          </cell>
          <cell r="E217" t="str">
            <v>HLW11</v>
          </cell>
        </row>
        <row r="218">
          <cell r="D218" t="str">
            <v>SD7</v>
          </cell>
          <cell r="E218" t="str">
            <v>HLW12</v>
          </cell>
        </row>
        <row r="219">
          <cell r="D219" t="str">
            <v>SD8</v>
          </cell>
          <cell r="E219" t="str">
            <v>HLW13</v>
          </cell>
        </row>
        <row r="220">
          <cell r="D220" t="str">
            <v>SD9</v>
          </cell>
          <cell r="E220" t="str">
            <v>HLW14</v>
          </cell>
        </row>
        <row r="221">
          <cell r="D221" t="str">
            <v>SD10</v>
          </cell>
          <cell r="E221" t="str">
            <v>HLW15</v>
          </cell>
        </row>
        <row r="222">
          <cell r="D222" t="str">
            <v>D1A</v>
          </cell>
          <cell r="E222" t="str">
            <v>HLW16</v>
          </cell>
        </row>
        <row r="223">
          <cell r="D223" t="str">
            <v>D1B</v>
          </cell>
          <cell r="E223" t="str">
            <v>HLW17</v>
          </cell>
        </row>
        <row r="224">
          <cell r="D224" t="str">
            <v>D1C</v>
          </cell>
          <cell r="E224" t="str">
            <v>HLW18</v>
          </cell>
        </row>
        <row r="225">
          <cell r="D225" t="str">
            <v>D1D</v>
          </cell>
          <cell r="E225" t="str">
            <v>HLW19</v>
          </cell>
        </row>
        <row r="226">
          <cell r="D226" t="str">
            <v>D1E</v>
          </cell>
          <cell r="E226" t="str">
            <v>HLW20</v>
          </cell>
        </row>
        <row r="227">
          <cell r="D227" t="str">
            <v>D2A</v>
          </cell>
          <cell r="E227" t="str">
            <v>HLW1A</v>
          </cell>
        </row>
        <row r="228">
          <cell r="D228" t="str">
            <v>D2B</v>
          </cell>
          <cell r="E228" t="str">
            <v>HLW1B</v>
          </cell>
        </row>
        <row r="229">
          <cell r="D229" t="str">
            <v>D2C</v>
          </cell>
          <cell r="E229" t="str">
            <v>HLW1C</v>
          </cell>
        </row>
        <row r="230">
          <cell r="D230" t="str">
            <v>D2D</v>
          </cell>
          <cell r="E230" t="str">
            <v>HLW1D</v>
          </cell>
        </row>
        <row r="231">
          <cell r="D231" t="str">
            <v>D2E</v>
          </cell>
          <cell r="E231" t="str">
            <v>HLW1E</v>
          </cell>
        </row>
        <row r="232">
          <cell r="D232" t="str">
            <v>D3A</v>
          </cell>
          <cell r="E232" t="str">
            <v>HLW2A</v>
          </cell>
        </row>
        <row r="233">
          <cell r="D233" t="str">
            <v>D3B</v>
          </cell>
          <cell r="E233" t="str">
            <v>HLW2B</v>
          </cell>
        </row>
        <row r="234">
          <cell r="D234" t="str">
            <v>D3C</v>
          </cell>
          <cell r="E234" t="str">
            <v>HLW2C</v>
          </cell>
        </row>
        <row r="235">
          <cell r="D235" t="str">
            <v>D3D</v>
          </cell>
          <cell r="E235" t="str">
            <v>HLW2D</v>
          </cell>
        </row>
        <row r="236">
          <cell r="D236" t="str">
            <v>D3E</v>
          </cell>
          <cell r="E236" t="str">
            <v>HLW2E</v>
          </cell>
        </row>
        <row r="237">
          <cell r="D237" t="str">
            <v>D4A</v>
          </cell>
          <cell r="E237" t="str">
            <v>HLW3A</v>
          </cell>
        </row>
        <row r="238">
          <cell r="D238" t="str">
            <v>D4B</v>
          </cell>
          <cell r="E238" t="str">
            <v>HLW3B</v>
          </cell>
        </row>
        <row r="239">
          <cell r="D239" t="str">
            <v>D4C</v>
          </cell>
          <cell r="E239" t="str">
            <v>HLW3C</v>
          </cell>
        </row>
        <row r="240">
          <cell r="D240" t="str">
            <v>D4D</v>
          </cell>
          <cell r="E240" t="str">
            <v>HLW3D</v>
          </cell>
        </row>
        <row r="241">
          <cell r="D241" t="str">
            <v>D4E</v>
          </cell>
          <cell r="E241" t="str">
            <v>HLW3E</v>
          </cell>
        </row>
        <row r="242">
          <cell r="D242" t="str">
            <v>SDW1</v>
          </cell>
          <cell r="E242" t="str">
            <v>HLW4A</v>
          </cell>
        </row>
        <row r="243">
          <cell r="D243" t="str">
            <v>SDW2</v>
          </cell>
          <cell r="E243" t="str">
            <v>HLW4B</v>
          </cell>
        </row>
        <row r="244">
          <cell r="D244" t="str">
            <v>SDW3</v>
          </cell>
          <cell r="E244" t="str">
            <v>HLW4C</v>
          </cell>
        </row>
        <row r="245">
          <cell r="D245" t="str">
            <v>SDW4</v>
          </cell>
          <cell r="E245" t="str">
            <v>HLW4D</v>
          </cell>
        </row>
        <row r="246">
          <cell r="D246" t="str">
            <v>SDW5</v>
          </cell>
          <cell r="E246" t="str">
            <v>HLW4E</v>
          </cell>
        </row>
        <row r="247">
          <cell r="D247" t="str">
            <v>SDW6</v>
          </cell>
          <cell r="E247" t="str">
            <v>HLW5A</v>
          </cell>
        </row>
        <row r="248">
          <cell r="D248" t="str">
            <v>SDW7</v>
          </cell>
          <cell r="E248" t="str">
            <v>HLW5B</v>
          </cell>
        </row>
        <row r="249">
          <cell r="D249" t="str">
            <v>SDW8</v>
          </cell>
          <cell r="E249" t="str">
            <v>HLW5C</v>
          </cell>
        </row>
        <row r="250">
          <cell r="D250" t="str">
            <v>SDW9</v>
          </cell>
          <cell r="E250" t="str">
            <v>HLW5D</v>
          </cell>
        </row>
        <row r="251">
          <cell r="D251" t="str">
            <v>SDW10</v>
          </cell>
          <cell r="E251" t="str">
            <v>HLW5E</v>
          </cell>
        </row>
        <row r="252">
          <cell r="D252" t="str">
            <v>SDW11</v>
          </cell>
          <cell r="E252" t="str">
            <v>WD1A</v>
          </cell>
        </row>
        <row r="253">
          <cell r="D253" t="str">
            <v>SDW12</v>
          </cell>
          <cell r="E253" t="str">
            <v>WD1B</v>
          </cell>
        </row>
        <row r="254">
          <cell r="D254" t="str">
            <v>SDW13</v>
          </cell>
          <cell r="E254" t="str">
            <v>WD1C</v>
          </cell>
        </row>
        <row r="255">
          <cell r="D255" t="str">
            <v>SDW14</v>
          </cell>
          <cell r="E255" t="str">
            <v>WD1D</v>
          </cell>
        </row>
        <row r="256">
          <cell r="D256" t="str">
            <v>SDW15</v>
          </cell>
          <cell r="E256" t="str">
            <v>WD1E</v>
          </cell>
        </row>
        <row r="257">
          <cell r="D257" t="str">
            <v>SDW16</v>
          </cell>
          <cell r="E257" t="str">
            <v>WD2A</v>
          </cell>
        </row>
        <row r="258">
          <cell r="D258" t="str">
            <v>SDW17</v>
          </cell>
          <cell r="E258" t="str">
            <v>WD2B</v>
          </cell>
        </row>
        <row r="259">
          <cell r="D259" t="str">
            <v>SDW18</v>
          </cell>
          <cell r="E259" t="str">
            <v>WD2C</v>
          </cell>
        </row>
        <row r="260">
          <cell r="D260" t="str">
            <v>SDW19</v>
          </cell>
          <cell r="E260" t="str">
            <v>WD2D</v>
          </cell>
        </row>
        <row r="261">
          <cell r="D261" t="str">
            <v>SDW20</v>
          </cell>
          <cell r="E261" t="str">
            <v>WD2E</v>
          </cell>
        </row>
        <row r="262">
          <cell r="D262" t="str">
            <v>CW1</v>
          </cell>
          <cell r="E262" t="str">
            <v>WD3A</v>
          </cell>
        </row>
        <row r="263">
          <cell r="D263" t="str">
            <v>CW2</v>
          </cell>
          <cell r="E263" t="str">
            <v>WD3B</v>
          </cell>
        </row>
        <row r="264">
          <cell r="D264" t="str">
            <v>CW3</v>
          </cell>
          <cell r="E264" t="str">
            <v>WD3C</v>
          </cell>
        </row>
        <row r="265">
          <cell r="D265" t="str">
            <v>CW4</v>
          </cell>
          <cell r="E265" t="str">
            <v>WD3D</v>
          </cell>
        </row>
        <row r="266">
          <cell r="D266" t="str">
            <v>CW5</v>
          </cell>
          <cell r="E266" t="str">
            <v>WD3E</v>
          </cell>
        </row>
        <row r="267">
          <cell r="D267" t="str">
            <v>CW6</v>
          </cell>
          <cell r="E267" t="str">
            <v>WD4A</v>
          </cell>
        </row>
        <row r="268">
          <cell r="D268" t="str">
            <v>CW7</v>
          </cell>
          <cell r="E268" t="str">
            <v>WD4B</v>
          </cell>
        </row>
        <row r="269">
          <cell r="D269" t="str">
            <v>CW8</v>
          </cell>
          <cell r="E269" t="str">
            <v>WD4C</v>
          </cell>
        </row>
        <row r="270">
          <cell r="D270" t="str">
            <v>CW9</v>
          </cell>
          <cell r="E270" t="str">
            <v>WD4D</v>
          </cell>
        </row>
        <row r="271">
          <cell r="D271" t="str">
            <v>CW10</v>
          </cell>
          <cell r="E271" t="str">
            <v>WD4E</v>
          </cell>
        </row>
        <row r="272">
          <cell r="D272" t="str">
            <v>CW11</v>
          </cell>
          <cell r="E272" t="str">
            <v>WD5A</v>
          </cell>
        </row>
        <row r="273">
          <cell r="D273" t="str">
            <v>CW12</v>
          </cell>
          <cell r="E273" t="str">
            <v>WD5B</v>
          </cell>
        </row>
        <row r="274">
          <cell r="D274" t="str">
            <v>CW13</v>
          </cell>
          <cell r="E274" t="str">
            <v>WD5C</v>
          </cell>
        </row>
        <row r="275">
          <cell r="D275" t="str">
            <v>CW14</v>
          </cell>
          <cell r="E275" t="str">
            <v>WD5D</v>
          </cell>
        </row>
        <row r="276">
          <cell r="D276" t="str">
            <v>CW15</v>
          </cell>
          <cell r="E276" t="str">
            <v>WD5E</v>
          </cell>
        </row>
        <row r="277">
          <cell r="D277" t="str">
            <v>CW16</v>
          </cell>
          <cell r="E277" t="str">
            <v>WSD1</v>
          </cell>
        </row>
        <row r="278">
          <cell r="D278" t="str">
            <v>CW17</v>
          </cell>
          <cell r="E278" t="str">
            <v>WSD2</v>
          </cell>
        </row>
        <row r="279">
          <cell r="D279" t="str">
            <v>CW18</v>
          </cell>
          <cell r="E279" t="str">
            <v>WSD3</v>
          </cell>
        </row>
        <row r="280">
          <cell r="D280" t="str">
            <v>CW19</v>
          </cell>
          <cell r="E280" t="str">
            <v>WSD4</v>
          </cell>
        </row>
        <row r="281">
          <cell r="D281" t="str">
            <v>CW20</v>
          </cell>
          <cell r="E281" t="str">
            <v>WSD5</v>
          </cell>
        </row>
        <row r="282">
          <cell r="D282" t="str">
            <v>OPNG1</v>
          </cell>
          <cell r="E282" t="str">
            <v>WSD6</v>
          </cell>
        </row>
        <row r="283">
          <cell r="D283" t="str">
            <v>OPNG2</v>
          </cell>
          <cell r="E283" t="str">
            <v>WSD7</v>
          </cell>
        </row>
        <row r="284">
          <cell r="D284" t="str">
            <v>OPNG3</v>
          </cell>
          <cell r="E284" t="str">
            <v>WSD8</v>
          </cell>
        </row>
        <row r="285">
          <cell r="D285" t="str">
            <v>OPNG4</v>
          </cell>
          <cell r="E285" t="str">
            <v>WSD9</v>
          </cell>
        </row>
        <row r="286">
          <cell r="D286" t="str">
            <v>OPNG5</v>
          </cell>
          <cell r="E286" t="str">
            <v>WSD10</v>
          </cell>
        </row>
        <row r="287">
          <cell r="D287" t="str">
            <v>OPNG6</v>
          </cell>
          <cell r="E287" t="str">
            <v>WSD11</v>
          </cell>
        </row>
        <row r="288">
          <cell r="D288" t="str">
            <v>OPNG7</v>
          </cell>
          <cell r="E288" t="str">
            <v>WSD12</v>
          </cell>
        </row>
        <row r="289">
          <cell r="D289" t="str">
            <v>OPNG8</v>
          </cell>
          <cell r="E289" t="str">
            <v>WSD13</v>
          </cell>
        </row>
        <row r="290">
          <cell r="D290" t="str">
            <v>OPNG9</v>
          </cell>
          <cell r="E290" t="str">
            <v>WSD14</v>
          </cell>
        </row>
        <row r="291">
          <cell r="D291" t="str">
            <v>OPNG10</v>
          </cell>
          <cell r="E291" t="str">
            <v>WSD15</v>
          </cell>
        </row>
        <row r="292">
          <cell r="D292" t="str">
            <v>OPNG11</v>
          </cell>
          <cell r="E292" t="str">
            <v>WSD16</v>
          </cell>
        </row>
        <row r="293">
          <cell r="D293" t="str">
            <v>OPNG12</v>
          </cell>
          <cell r="E293" t="str">
            <v>WSD2</v>
          </cell>
        </row>
        <row r="294">
          <cell r="D294" t="str">
            <v>OPNG13</v>
          </cell>
          <cell r="E294" t="str">
            <v>WSD3</v>
          </cell>
        </row>
        <row r="295">
          <cell r="D295" t="str">
            <v>OPNG14</v>
          </cell>
          <cell r="E295" t="str">
            <v>WSD4</v>
          </cell>
        </row>
        <row r="296">
          <cell r="D296" t="str">
            <v>OPNG15</v>
          </cell>
          <cell r="E296" t="str">
            <v>WSD5</v>
          </cell>
        </row>
      </sheetData>
      <sheetData sheetId="12">
        <row r="3">
          <cell r="A3" t="str">
            <v>D1</v>
          </cell>
          <cell r="B3">
            <v>1.8</v>
          </cell>
          <cell r="C3">
            <v>3.85</v>
          </cell>
        </row>
        <row r="4">
          <cell r="A4" t="str">
            <v>D2</v>
          </cell>
          <cell r="B4">
            <v>1</v>
          </cell>
          <cell r="C4">
            <v>2.4</v>
          </cell>
        </row>
        <row r="5">
          <cell r="A5" t="str">
            <v>D3</v>
          </cell>
          <cell r="B5">
            <v>0.9</v>
          </cell>
          <cell r="C5">
            <v>2.4</v>
          </cell>
        </row>
        <row r="6">
          <cell r="A6" t="str">
            <v>D4</v>
          </cell>
          <cell r="B6">
            <v>0.8</v>
          </cell>
          <cell r="C6">
            <v>2.4</v>
          </cell>
        </row>
        <row r="7">
          <cell r="A7" t="str">
            <v>SD1</v>
          </cell>
          <cell r="B7">
            <v>3.5</v>
          </cell>
          <cell r="C7">
            <v>3</v>
          </cell>
        </row>
        <row r="8">
          <cell r="A8" t="str">
            <v>SD2</v>
          </cell>
          <cell r="B8">
            <v>3</v>
          </cell>
          <cell r="C8">
            <v>3.3</v>
          </cell>
        </row>
        <row r="9">
          <cell r="A9" t="str">
            <v>SD3</v>
          </cell>
          <cell r="B9">
            <v>1.6</v>
          </cell>
          <cell r="C9">
            <v>3</v>
          </cell>
        </row>
        <row r="10">
          <cell r="A10" t="str">
            <v>GD1</v>
          </cell>
          <cell r="B10">
            <v>1.5</v>
          </cell>
          <cell r="C10">
            <v>2.5499999999999998</v>
          </cell>
        </row>
        <row r="11">
          <cell r="A11" t="str">
            <v>RSD1</v>
          </cell>
          <cell r="B11">
            <v>6</v>
          </cell>
          <cell r="C11">
            <v>2.5</v>
          </cell>
        </row>
        <row r="12">
          <cell r="A12" t="str">
            <v>OPNG1</v>
          </cell>
          <cell r="B12">
            <v>3.65</v>
          </cell>
          <cell r="C12">
            <v>2.4</v>
          </cell>
        </row>
        <row r="13">
          <cell r="A13" t="str">
            <v>OPNG2</v>
          </cell>
          <cell r="B13">
            <v>1.5</v>
          </cell>
          <cell r="C13">
            <v>2.4</v>
          </cell>
        </row>
        <row r="14">
          <cell r="A14" t="str">
            <v>OPNG3</v>
          </cell>
          <cell r="B14">
            <v>1.65</v>
          </cell>
          <cell r="C14">
            <v>2.4</v>
          </cell>
        </row>
        <row r="15">
          <cell r="A15" t="str">
            <v>OPNG4</v>
          </cell>
          <cell r="B15">
            <v>1.5</v>
          </cell>
          <cell r="C15">
            <v>2.4</v>
          </cell>
        </row>
        <row r="16">
          <cell r="A16" t="str">
            <v>OPNG5</v>
          </cell>
          <cell r="B16">
            <v>6.5</v>
          </cell>
          <cell r="C16">
            <v>3</v>
          </cell>
        </row>
        <row r="17">
          <cell r="A17" t="str">
            <v>SD4</v>
          </cell>
          <cell r="B17">
            <v>0</v>
          </cell>
          <cell r="C17">
            <v>0</v>
          </cell>
        </row>
        <row r="18">
          <cell r="A18" t="str">
            <v>SD5</v>
          </cell>
          <cell r="B18">
            <v>0</v>
          </cell>
          <cell r="C18">
            <v>0</v>
          </cell>
        </row>
        <row r="19">
          <cell r="A19" t="str">
            <v>OPNG6</v>
          </cell>
          <cell r="B19">
            <v>2.54</v>
          </cell>
          <cell r="C19">
            <v>3</v>
          </cell>
        </row>
        <row r="20">
          <cell r="A20" t="str">
            <v>OPNG8</v>
          </cell>
          <cell r="B20">
            <v>0</v>
          </cell>
          <cell r="C20">
            <v>0</v>
          </cell>
        </row>
        <row r="21">
          <cell r="A21" t="str">
            <v>OPNG9</v>
          </cell>
          <cell r="B21">
            <v>0</v>
          </cell>
          <cell r="C21">
            <v>0</v>
          </cell>
        </row>
        <row r="22">
          <cell r="A22" t="str">
            <v>OPNG11</v>
          </cell>
          <cell r="B22">
            <v>0</v>
          </cell>
          <cell r="C22">
            <v>0</v>
          </cell>
        </row>
        <row r="23">
          <cell r="A23" t="str">
            <v>OPNG16</v>
          </cell>
          <cell r="B23">
            <v>0</v>
          </cell>
          <cell r="C23">
            <v>0</v>
          </cell>
        </row>
        <row r="24">
          <cell r="A24" t="str">
            <v>OPNG17</v>
          </cell>
          <cell r="B24">
            <v>0</v>
          </cell>
          <cell r="C24">
            <v>0</v>
          </cell>
        </row>
        <row r="25">
          <cell r="A25" t="str">
            <v>OPNG18</v>
          </cell>
          <cell r="B25">
            <v>0</v>
          </cell>
          <cell r="C25">
            <v>0</v>
          </cell>
        </row>
        <row r="26">
          <cell r="A26" t="str">
            <v>OPNG19</v>
          </cell>
          <cell r="B26">
            <v>0</v>
          </cell>
          <cell r="C26">
            <v>0</v>
          </cell>
        </row>
        <row r="27">
          <cell r="A27" t="str">
            <v>OPNG20</v>
          </cell>
          <cell r="B27">
            <v>0</v>
          </cell>
          <cell r="C27">
            <v>0</v>
          </cell>
        </row>
        <row r="28">
          <cell r="A28" t="str">
            <v>OPNG21</v>
          </cell>
          <cell r="B28">
            <v>0</v>
          </cell>
          <cell r="C28">
            <v>0</v>
          </cell>
        </row>
        <row r="29">
          <cell r="A29" t="str">
            <v>OPNG22</v>
          </cell>
          <cell r="B29">
            <v>0</v>
          </cell>
          <cell r="C29">
            <v>0</v>
          </cell>
        </row>
        <row r="30">
          <cell r="A30" t="str">
            <v>OPNG23</v>
          </cell>
          <cell r="B30">
            <v>0</v>
          </cell>
          <cell r="C30">
            <v>0</v>
          </cell>
        </row>
        <row r="31">
          <cell r="A31" t="str">
            <v>OPNG26</v>
          </cell>
          <cell r="B31">
            <v>0</v>
          </cell>
          <cell r="C31">
            <v>0</v>
          </cell>
        </row>
        <row r="32">
          <cell r="A32" t="str">
            <v>OPNG27</v>
          </cell>
          <cell r="B32">
            <v>0</v>
          </cell>
          <cell r="C32">
            <v>0</v>
          </cell>
        </row>
        <row r="33">
          <cell r="A33" t="str">
            <v>OPNG28</v>
          </cell>
          <cell r="B33">
            <v>0</v>
          </cell>
          <cell r="C33">
            <v>0</v>
          </cell>
        </row>
        <row r="34">
          <cell r="A34" t="str">
            <v>OPNG29</v>
          </cell>
          <cell r="B34">
            <v>0</v>
          </cell>
          <cell r="C34">
            <v>0</v>
          </cell>
        </row>
        <row r="35">
          <cell r="A35" t="str">
            <v>DW2</v>
          </cell>
          <cell r="B35">
            <v>0</v>
          </cell>
          <cell r="C35">
            <v>0</v>
          </cell>
        </row>
        <row r="36">
          <cell r="A36" t="str">
            <v>D7</v>
          </cell>
          <cell r="B36">
            <v>0</v>
          </cell>
          <cell r="C36">
            <v>0</v>
          </cell>
        </row>
        <row r="37">
          <cell r="A37" t="str">
            <v>DW3</v>
          </cell>
          <cell r="B37">
            <v>0</v>
          </cell>
          <cell r="C37">
            <v>0</v>
          </cell>
        </row>
        <row r="38">
          <cell r="A38" t="str">
            <v>opng31</v>
          </cell>
          <cell r="B38">
            <v>0</v>
          </cell>
          <cell r="C38">
            <v>0</v>
          </cell>
        </row>
        <row r="39">
          <cell r="A39" t="str">
            <v>D8</v>
          </cell>
          <cell r="B39">
            <v>0</v>
          </cell>
          <cell r="C39">
            <v>0</v>
          </cell>
        </row>
        <row r="40">
          <cell r="A40" t="str">
            <v>D9</v>
          </cell>
          <cell r="B40">
            <v>0</v>
          </cell>
          <cell r="C40">
            <v>0</v>
          </cell>
        </row>
        <row r="41">
          <cell r="A41" t="str">
            <v>D10</v>
          </cell>
          <cell r="B41">
            <v>0</v>
          </cell>
          <cell r="C41">
            <v>0</v>
          </cell>
        </row>
        <row r="42">
          <cell r="A42" t="str">
            <v>D11</v>
          </cell>
          <cell r="B42">
            <v>0</v>
          </cell>
          <cell r="C42">
            <v>0</v>
          </cell>
        </row>
        <row r="44">
          <cell r="A44" t="str">
            <v>W1</v>
          </cell>
          <cell r="B44">
            <v>2.5</v>
          </cell>
          <cell r="C44">
            <v>1.2</v>
          </cell>
        </row>
        <row r="45">
          <cell r="A45" t="str">
            <v>W2</v>
          </cell>
          <cell r="B45">
            <v>1.66</v>
          </cell>
          <cell r="C45">
            <v>2.7</v>
          </cell>
        </row>
        <row r="46">
          <cell r="A46" t="str">
            <v>W3</v>
          </cell>
          <cell r="B46">
            <v>0.9</v>
          </cell>
          <cell r="C46">
            <v>3</v>
          </cell>
        </row>
        <row r="47">
          <cell r="A47" t="str">
            <v>W4</v>
          </cell>
          <cell r="B47">
            <v>0.9</v>
          </cell>
          <cell r="C47">
            <v>1.25</v>
          </cell>
        </row>
        <row r="48">
          <cell r="A48" t="str">
            <v>W5</v>
          </cell>
          <cell r="B48">
            <v>0.3</v>
          </cell>
          <cell r="C48">
            <v>3</v>
          </cell>
        </row>
        <row r="49">
          <cell r="A49" t="str">
            <v>W6</v>
          </cell>
          <cell r="B49">
            <v>3.3</v>
          </cell>
          <cell r="C49">
            <v>2.4</v>
          </cell>
        </row>
        <row r="50">
          <cell r="A50" t="str">
            <v>W7</v>
          </cell>
          <cell r="B50">
            <v>3.88</v>
          </cell>
          <cell r="C50">
            <v>1.25</v>
          </cell>
        </row>
        <row r="51">
          <cell r="A51" t="str">
            <v>CW1</v>
          </cell>
          <cell r="B51">
            <v>6</v>
          </cell>
          <cell r="C51">
            <v>3</v>
          </cell>
        </row>
        <row r="52">
          <cell r="A52" t="str">
            <v>W9</v>
          </cell>
          <cell r="B52">
            <v>2.39</v>
          </cell>
          <cell r="C52">
            <v>2.4</v>
          </cell>
        </row>
        <row r="53">
          <cell r="A53" t="str">
            <v>W10</v>
          </cell>
          <cell r="B53">
            <v>2.25</v>
          </cell>
          <cell r="C53">
            <v>2.4</v>
          </cell>
        </row>
        <row r="54">
          <cell r="A54" t="str">
            <v>CW2</v>
          </cell>
          <cell r="B54">
            <v>6</v>
          </cell>
          <cell r="C54">
            <v>3.3</v>
          </cell>
        </row>
        <row r="55">
          <cell r="A55" t="str">
            <v>W12</v>
          </cell>
          <cell r="B55">
            <v>0</v>
          </cell>
          <cell r="C55">
            <v>0</v>
          </cell>
        </row>
        <row r="56">
          <cell r="A56" t="str">
            <v>W13</v>
          </cell>
          <cell r="B56">
            <v>0</v>
          </cell>
          <cell r="C56">
            <v>0</v>
          </cell>
        </row>
        <row r="57">
          <cell r="A57" t="str">
            <v>W14</v>
          </cell>
          <cell r="B57">
            <v>0</v>
          </cell>
          <cell r="C57">
            <v>0</v>
          </cell>
        </row>
        <row r="58">
          <cell r="A58" t="str">
            <v>WD1</v>
          </cell>
          <cell r="B58">
            <v>0</v>
          </cell>
          <cell r="C58">
            <v>0</v>
          </cell>
        </row>
        <row r="59">
          <cell r="A59" t="str">
            <v>WD2</v>
          </cell>
          <cell r="B59">
            <v>0</v>
          </cell>
          <cell r="C59">
            <v>0</v>
          </cell>
        </row>
        <row r="60">
          <cell r="A60" t="str">
            <v>WD3</v>
          </cell>
          <cell r="B60">
            <v>0</v>
          </cell>
          <cell r="C60">
            <v>0</v>
          </cell>
        </row>
        <row r="61">
          <cell r="A61" t="str">
            <v>WD4</v>
          </cell>
          <cell r="B61">
            <v>0</v>
          </cell>
          <cell r="C61">
            <v>0</v>
          </cell>
        </row>
        <row r="62">
          <cell r="A62" t="str">
            <v>W15</v>
          </cell>
          <cell r="B62">
            <v>0</v>
          </cell>
          <cell r="C62">
            <v>0</v>
          </cell>
        </row>
        <row r="63">
          <cell r="A63" t="str">
            <v>W16</v>
          </cell>
          <cell r="B63">
            <v>0</v>
          </cell>
          <cell r="C63">
            <v>0</v>
          </cell>
        </row>
        <row r="64">
          <cell r="A64" t="str">
            <v>W17</v>
          </cell>
          <cell r="B64">
            <v>0</v>
          </cell>
          <cell r="C64">
            <v>0</v>
          </cell>
        </row>
        <row r="65">
          <cell r="A65" t="str">
            <v>W18</v>
          </cell>
          <cell r="B65">
            <v>0</v>
          </cell>
          <cell r="C65">
            <v>0</v>
          </cell>
        </row>
        <row r="66">
          <cell r="A66" t="str">
            <v>W19</v>
          </cell>
          <cell r="B66">
            <v>0</v>
          </cell>
          <cell r="C66">
            <v>0</v>
          </cell>
        </row>
        <row r="67">
          <cell r="A67" t="str">
            <v>W20</v>
          </cell>
          <cell r="B67">
            <v>0</v>
          </cell>
          <cell r="C67">
            <v>0</v>
          </cell>
        </row>
        <row r="68">
          <cell r="A68" t="str">
            <v>W21</v>
          </cell>
          <cell r="B68">
            <v>0</v>
          </cell>
          <cell r="C68">
            <v>0</v>
          </cell>
        </row>
        <row r="69">
          <cell r="A69" t="str">
            <v>W22</v>
          </cell>
          <cell r="B69">
            <v>0</v>
          </cell>
          <cell r="C69">
            <v>0</v>
          </cell>
        </row>
        <row r="70">
          <cell r="A70" t="str">
            <v>W23</v>
          </cell>
          <cell r="B70">
            <v>0</v>
          </cell>
          <cell r="C70">
            <v>0</v>
          </cell>
        </row>
        <row r="71">
          <cell r="A71" t="str">
            <v>WD4</v>
          </cell>
          <cell r="B71">
            <v>0</v>
          </cell>
          <cell r="C71">
            <v>0</v>
          </cell>
        </row>
        <row r="72">
          <cell r="A72" t="str">
            <v>HLW6</v>
          </cell>
          <cell r="B72">
            <v>0</v>
          </cell>
          <cell r="C72">
            <v>0</v>
          </cell>
        </row>
        <row r="73">
          <cell r="A73" t="str">
            <v>HLW7</v>
          </cell>
          <cell r="B73">
            <v>0</v>
          </cell>
          <cell r="C73">
            <v>0</v>
          </cell>
        </row>
        <row r="74">
          <cell r="A74" t="str">
            <v>HLW8</v>
          </cell>
          <cell r="B74">
            <v>0</v>
          </cell>
          <cell r="C74">
            <v>0</v>
          </cell>
        </row>
      </sheetData>
      <sheetData sheetId="13"/>
      <sheetData sheetId="14"/>
      <sheetData sheetId="15"/>
      <sheetData sheetId="16"/>
      <sheetData sheetId="17"/>
      <sheetData sheetId="18"/>
      <sheetData sheetId="19"/>
      <sheetData sheetId="20"/>
      <sheetData sheetId="21"/>
      <sheetData sheetId="22">
        <row r="1713">
          <cell r="B1713" t="str">
            <v>BILL NR. 2 - MAIN BUILDING</v>
          </cell>
        </row>
      </sheetData>
      <sheetData sheetId="23"/>
      <sheetData sheetId="24"/>
      <sheetData sheetId="25"/>
      <sheetData sheetId="26">
        <row r="25">
          <cell r="C25">
            <v>3.6923999999999992</v>
          </cell>
        </row>
      </sheetData>
      <sheetData sheetId="27">
        <row r="12">
          <cell r="J12">
            <v>2104.5543750000002</v>
          </cell>
        </row>
      </sheetData>
      <sheetData sheetId="28">
        <row r="1704">
          <cell r="F1704">
            <v>41408715.510000005</v>
          </cell>
        </row>
      </sheetData>
      <sheetData sheetId="29"/>
      <sheetData sheetId="30"/>
      <sheetData sheetId="31">
        <row r="76">
          <cell r="W76">
            <v>0</v>
          </cell>
        </row>
      </sheetData>
      <sheetData sheetId="32">
        <row r="15">
          <cell r="D15">
            <v>6</v>
          </cell>
        </row>
      </sheetData>
      <sheetData sheetId="33"/>
      <sheetData sheetId="34"/>
      <sheetData sheetId="35"/>
      <sheetData sheetId="36"/>
      <sheetData sheetId="37">
        <row r="6">
          <cell r="Q6">
            <v>3.3</v>
          </cell>
        </row>
      </sheetData>
      <sheetData sheetId="38">
        <row r="34">
          <cell r="M34">
            <v>308.61599999999999</v>
          </cell>
        </row>
      </sheetData>
      <sheetData sheetId="39">
        <row r="118">
          <cell r="D118">
            <v>6</v>
          </cell>
        </row>
      </sheetData>
      <sheetData sheetId="40">
        <row r="32">
          <cell r="M32">
            <v>444.67200000000003</v>
          </cell>
        </row>
      </sheetData>
      <sheetData sheetId="41">
        <row r="41">
          <cell r="D41">
            <v>6</v>
          </cell>
        </row>
      </sheetData>
      <sheetData sheetId="42">
        <row r="269">
          <cell r="M269">
            <v>772.3895399999999</v>
          </cell>
        </row>
      </sheetData>
      <sheetData sheetId="43">
        <row r="265">
          <cell r="D265">
            <v>6</v>
          </cell>
        </row>
      </sheetData>
      <sheetData sheetId="44">
        <row r="36">
          <cell r="M36">
            <v>16.102679999999999</v>
          </cell>
        </row>
      </sheetData>
      <sheetData sheetId="45">
        <row r="88">
          <cell r="D88">
            <v>6</v>
          </cell>
        </row>
      </sheetData>
      <sheetData sheetId="46">
        <row r="136">
          <cell r="K136">
            <v>2166.5882469000026</v>
          </cell>
        </row>
      </sheetData>
      <sheetData sheetId="47">
        <row r="443">
          <cell r="D443">
            <v>6</v>
          </cell>
        </row>
      </sheetData>
      <sheetData sheetId="48">
        <row r="12">
          <cell r="L12">
            <v>24.947999999999997</v>
          </cell>
        </row>
      </sheetData>
      <sheetData sheetId="49">
        <row r="22">
          <cell r="D22">
            <v>6</v>
          </cell>
        </row>
      </sheetData>
      <sheetData sheetId="50">
        <row r="766">
          <cell r="K766">
            <v>48.185739151339774</v>
          </cell>
        </row>
      </sheetData>
      <sheetData sheetId="51">
        <row r="85">
          <cell r="D85">
            <v>6</v>
          </cell>
        </row>
      </sheetData>
      <sheetData sheetId="52">
        <row r="135">
          <cell r="AN135">
            <v>69.33</v>
          </cell>
        </row>
      </sheetData>
      <sheetData sheetId="53">
        <row r="4">
          <cell r="O4">
            <v>6.6541500000000013</v>
          </cell>
        </row>
      </sheetData>
      <sheetData sheetId="54"/>
      <sheetData sheetId="55">
        <row r="11">
          <cell r="H11">
            <v>274.17538874897025</v>
          </cell>
        </row>
      </sheetData>
      <sheetData sheetId="56"/>
      <sheetData sheetId="57">
        <row r="17">
          <cell r="AF17">
            <v>85.399999999999991</v>
          </cell>
        </row>
      </sheetData>
      <sheetData sheetId="58">
        <row r="17">
          <cell r="X17">
            <v>0</v>
          </cell>
        </row>
      </sheetData>
      <sheetData sheetId="59"/>
      <sheetData sheetId="60"/>
      <sheetData sheetId="61"/>
      <sheetData sheetId="62">
        <row r="5">
          <cell r="AG5">
            <v>0</v>
          </cell>
        </row>
      </sheetData>
      <sheetData sheetId="63"/>
      <sheetData sheetId="64">
        <row r="13">
          <cell r="D13">
            <v>6</v>
          </cell>
        </row>
      </sheetData>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ill Nr 1 Prelims"/>
      <sheetName val="Bill Nr 2 Main Building"/>
      <sheetName val="Bill Nr 3 Boys Quarters"/>
      <sheetName val="Bill Nr 4 Ext Wks"/>
      <sheetName val="General summary"/>
      <sheetName val="Rates"/>
      <sheetName val="Bill_Nr_1_Prelims"/>
      <sheetName val="Bill_Nr_2_Main_Building"/>
      <sheetName val="Bill_Nr_3_Boys_Quarters"/>
      <sheetName val="Bill_Nr_4_Ext_Wks"/>
      <sheetName val="General_summary"/>
      <sheetName val="Bill_Nr_1_Prelims2"/>
      <sheetName val="Bill_Nr_2_Main_Building2"/>
      <sheetName val="Bill_Nr_3_Boys_Quarters2"/>
      <sheetName val="Bill_Nr_4_Ext_Wks2"/>
      <sheetName val="General_summary2"/>
      <sheetName val="Bill_Nr_1_Prelims1"/>
      <sheetName val="Bill_Nr_2_Main_Building1"/>
      <sheetName val="Bill_Nr_3_Boys_Quarters1"/>
      <sheetName val="Bill_Nr_4_Ext_Wks1"/>
      <sheetName val="General_summary1"/>
      <sheetName val="Bill_Nr_1_Prelims3"/>
      <sheetName val="Bill_Nr_2_Main_Building3"/>
      <sheetName val="Bill_Nr_3_Boys_Quarters3"/>
      <sheetName val="Bill_Nr_4_Ext_Wks3"/>
      <sheetName val="General_summary3"/>
      <sheetName val="Bill_Nr_1_Prelims4"/>
      <sheetName val="Bill_Nr_2_Main_Building4"/>
      <sheetName val="Bill_Nr_3_Boys_Quarters4"/>
      <sheetName val="Bill_Nr_4_Ext_Wks4"/>
      <sheetName val="General_summary4"/>
      <sheetName val="Bill_Nr_1_Prelims5"/>
      <sheetName val="Bill_Nr_2_Main_Building5"/>
      <sheetName val="Bill_Nr_3_Boys_Quarters5"/>
      <sheetName val="Bill_Nr_4_Ext_Wks5"/>
      <sheetName val="General_summary5"/>
      <sheetName val="Bill_Nr_1_Prelims6"/>
      <sheetName val="Bill_Nr_2_Main_Building6"/>
      <sheetName val="Bill_Nr_3_Boys_Quarters6"/>
      <sheetName val="Bill_Nr_4_Ext_Wks6"/>
      <sheetName val="General_summary6"/>
      <sheetName val="Bill_Nr_1_Prelims7"/>
      <sheetName val="Bill_Nr_2_Main_Building7"/>
      <sheetName val="Bill_Nr_3_Boys_Quarters7"/>
      <sheetName val="Bill_Nr_4_Ext_Wks7"/>
      <sheetName val="General_summary7"/>
      <sheetName val="Bill_Nr_1_Prelims8"/>
      <sheetName val="Bill_Nr_2_Main_Building8"/>
      <sheetName val="Bill_Nr_3_Boys_Quarters8"/>
      <sheetName val="Bill_Nr_4_Ext_Wks8"/>
      <sheetName val="General_summary8"/>
      <sheetName val="Bill_Nr_1_Prelims9"/>
      <sheetName val="Bill_Nr_2_Main_Building9"/>
      <sheetName val="Bill_Nr_3_Boys_Quarters9"/>
      <sheetName val="Bill_Nr_4_Ext_Wks9"/>
      <sheetName val="General_summary9"/>
      <sheetName val="Bill_Nr_1_Prelims10"/>
      <sheetName val="Bill_Nr_2_Main_Building10"/>
      <sheetName val="Bill_Nr_3_Boys_Quarters10"/>
      <sheetName val="Bill_Nr_4_Ext_Wks10"/>
      <sheetName val="General_summary10"/>
      <sheetName val="Bill_Nr_1_Prelims11"/>
      <sheetName val="Bill_Nr_2_Main_Building11"/>
      <sheetName val="Bill_Nr_3_Boys_Quarters11"/>
      <sheetName val="Bill_Nr_4_Ext_Wks11"/>
      <sheetName val="General_summary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ill Nr 1 Prelims"/>
      <sheetName val="Bill Nr 2 Main Building"/>
      <sheetName val="Bill Nr 3 Boys Quarters"/>
      <sheetName val="Bill Nr 4 Ext Wks"/>
      <sheetName val="General summary"/>
      <sheetName val="Rates"/>
      <sheetName val="Bill_Nr_1_Prelims"/>
      <sheetName val="Bill_Nr_2_Main_Building"/>
      <sheetName val="Bill_Nr_3_Boys_Quarters"/>
      <sheetName val="Bill_Nr_4_Ext_Wks"/>
      <sheetName val="General_summary"/>
      <sheetName val="Bill_Nr_1_Prelims2"/>
      <sheetName val="Bill_Nr_2_Main_Building2"/>
      <sheetName val="Bill_Nr_3_Boys_Quarters2"/>
      <sheetName val="Bill_Nr_4_Ext_Wks2"/>
      <sheetName val="General_summary2"/>
      <sheetName val="Bill_Nr_1_Prelims1"/>
      <sheetName val="Bill_Nr_2_Main_Building1"/>
      <sheetName val="Bill_Nr_3_Boys_Quarters1"/>
      <sheetName val="Bill_Nr_4_Ext_Wks1"/>
      <sheetName val="General_summary1"/>
      <sheetName val="Bill_Nr_1_Prelims3"/>
      <sheetName val="Bill_Nr_2_Main_Building3"/>
      <sheetName val="Bill_Nr_3_Boys_Quarters3"/>
      <sheetName val="Bill_Nr_4_Ext_Wks3"/>
      <sheetName val="General_summary3"/>
      <sheetName val="Bill_Nr_1_Prelims4"/>
      <sheetName val="Bill_Nr_2_Main_Building4"/>
      <sheetName val="Bill_Nr_3_Boys_Quarters4"/>
      <sheetName val="Bill_Nr_4_Ext_Wks4"/>
      <sheetName val="General_summary4"/>
      <sheetName val="Bill_Nr_1_Prelims5"/>
      <sheetName val="Bill_Nr_2_Main_Building5"/>
      <sheetName val="Bill_Nr_3_Boys_Quarters5"/>
      <sheetName val="Bill_Nr_4_Ext_Wks5"/>
      <sheetName val="General_summary5"/>
      <sheetName val="Bill_Nr_1_Prelims6"/>
      <sheetName val="Bill_Nr_2_Main_Building6"/>
      <sheetName val="Bill_Nr_3_Boys_Quarters6"/>
      <sheetName val="Bill_Nr_4_Ext_Wks6"/>
      <sheetName val="General_summary6"/>
      <sheetName val="Bill_Nr_1_Prelims7"/>
      <sheetName val="Bill_Nr_2_Main_Building7"/>
      <sheetName val="Bill_Nr_3_Boys_Quarters7"/>
      <sheetName val="Bill_Nr_4_Ext_Wks7"/>
      <sheetName val="General_summary7"/>
      <sheetName val="Bill_Nr_1_Prelims8"/>
      <sheetName val="Bill_Nr_2_Main_Building8"/>
      <sheetName val="Bill_Nr_3_Boys_Quarters8"/>
      <sheetName val="Bill_Nr_4_Ext_Wks8"/>
      <sheetName val="General_summary8"/>
      <sheetName val="Bill_Nr_1_Prelims9"/>
      <sheetName val="Bill_Nr_2_Main_Building9"/>
      <sheetName val="Bill_Nr_3_Boys_Quarters9"/>
      <sheetName val="Bill_Nr_4_Ext_Wks9"/>
      <sheetName val="General_summary9"/>
      <sheetName val="Bill_Nr_1_Prelims10"/>
      <sheetName val="Bill_Nr_2_Main_Building10"/>
      <sheetName val="Bill_Nr_3_Boys_Quarters10"/>
      <sheetName val="Bill_Nr_4_Ext_Wks10"/>
      <sheetName val="General_summary10"/>
      <sheetName val="Bill_Nr_1_Prelims11"/>
      <sheetName val="Bill_Nr_2_Main_Building11"/>
      <sheetName val="Bill_Nr_3_Boys_Quarters11"/>
      <sheetName val="Bill_Nr_4_Ext_Wks11"/>
      <sheetName val="General_summary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estimate"/>
      <sheetName val="PaymentRequest"/>
      <sheetName val="scheduleofvalues"/>
      <sheetName val="ChangeOrders"/>
      <sheetName val="CO#1"/>
      <sheetName val="CO#2"/>
      <sheetName val="CO#3"/>
      <sheetName val="CO#4"/>
      <sheetName val="CO#5"/>
      <sheetName val="CO#6"/>
      <sheetName val="CO#7"/>
      <sheetName val="CO#8"/>
      <sheetName val="CO#9"/>
      <sheetName val="CO#10"/>
      <sheetName val="CO#11"/>
      <sheetName val="CO#12"/>
      <sheetName val="CO#13"/>
      <sheetName val="CO#14"/>
      <sheetName val="CO#15"/>
      <sheetName val="CO#16"/>
      <sheetName val="COForms"/>
      <sheetName val="datatable"/>
      <sheetName val="Contract Amounts"/>
      <sheetName val="FinalCosts"/>
      <sheetName val="Contract_Amounts"/>
      <sheetName val="Contract_Amounts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83">
          <cell r="B83">
            <v>0</v>
          </cell>
        </row>
        <row r="107">
          <cell r="B107">
            <v>0</v>
          </cell>
        </row>
      </sheetData>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IC TENDER SUMMARY"/>
      <sheetName val="GRAPHIC PRELIMINARIES"/>
      <sheetName val="GRAPHIC BILL OF QUANTITIES"/>
      <sheetName val="STEEL PIPES FITTINGS VALVES "/>
      <sheetName val="DUCT THERMAL INSULATION"/>
      <sheetName val="PIPE THERMAL INSULATION"/>
      <sheetName val="DUCT ACC CCL"/>
      <sheetName val="DAIKIN VRV SPLIT SYSTEM AIRCON"/>
      <sheetName val="LENNOX CHILLER+HYDRONIC MODULE"/>
      <sheetName val="HVAC CONTROL PANELS"/>
      <sheetName val="LOCAL PVC CONDENSATE PIPING"/>
      <sheetName val="LOCAL REF COPPER PIPES &amp; FITTIN"/>
      <sheetName val="TROX AIR DIFFUSION EQUIPMENT"/>
      <sheetName val="LOCAL DUCTWORK TALLY #1"/>
      <sheetName val="LENNOX SPLIT SYSTEM AIRCON"/>
      <sheetName val="LENNOX AIR HANDLING UNITS"/>
      <sheetName val="NUAIRE &amp; XPELAIR EXTRACT FANS"/>
      <sheetName val="LOCAL STEEL PIPES B OF Q"/>
      <sheetName val="LOCAL DUCTWORK TALLY #2"/>
      <sheetName val="ELECTRICAL CABLE DATABASE"/>
      <sheetName val="INSTALLATION CHARGES"/>
      <sheetName val="ELECTRICAL UNMOD SUMMARY ADJ"/>
      <sheetName val="ELECTRICAL UNMOD SUMMARY ORIG"/>
      <sheetName val="ELECTRICAL UNMOD SCHEDULE"/>
      <sheetName val="ELECTRICAL FACTORS BLOCK"/>
      <sheetName val="PRELIMINARIES"/>
      <sheetName val="DUCTMATE  DATABASE"/>
      <sheetName val="DUCTMATE CALCULATION #1"/>
      <sheetName val="DUCTMATE CALCULATION #2"/>
      <sheetName val="INS RECT GALV DUCT BOQ #1"/>
      <sheetName val="INS ROUND GALV DUCT BOQ #1"/>
      <sheetName val="UN-INS RECT GALV DUCT BOQ #1"/>
      <sheetName val="UN-INS ROUND GALV DUCT BOQ #1"/>
      <sheetName val="INS RECT GALV DUCT IN #1"/>
      <sheetName val="UN-INS RECT GALV DUCT IN #1"/>
      <sheetName val="INS ROUND GALV DUCT IN #1"/>
      <sheetName val="UN-INS ROUND GALV DUCT IN #1"/>
      <sheetName val="INS RECT GALV DUCT OUT #1"/>
      <sheetName val="UN-INS RECT GALV DUCT OUT #1"/>
      <sheetName val="INS ROUND GALV DUCT OUT #1"/>
      <sheetName val="UN-INS ROUND GALV DUCT OUT #1"/>
      <sheetName val="ROUND FACTORS"/>
      <sheetName val="INS RECT GALV DUCT IN #2"/>
      <sheetName val="UN-INS RECT GALV DUCT IN #2"/>
      <sheetName val="INS ROUND GALV DUCT IN #2"/>
      <sheetName val="UN-INS ROUND GALV DUCT IN #2"/>
      <sheetName val="INS RECT GALV DUCT OUT #2"/>
      <sheetName val="UN-INS RECT GALV DUCT OUT #2"/>
      <sheetName val="INS ROUND GALV DUCT OUT #2"/>
      <sheetName val="UN-INS ROUND GALV DUCT OUT  #2"/>
      <sheetName val="INPUT DATA"/>
      <sheetName val="RECT FACTOR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B2" t="str">
            <v>NCY1.5RW</v>
          </cell>
          <cell r="C2" t="str">
            <v>1 x 1.5mm2</v>
          </cell>
          <cell r="D2" t="str">
            <v>Conduit Cable</v>
          </cell>
          <cell r="E2">
            <v>1101001</v>
          </cell>
          <cell r="F2">
            <v>98687</v>
          </cell>
        </row>
        <row r="3">
          <cell r="B3" t="str">
            <v>NCY2.5RW</v>
          </cell>
          <cell r="C3" t="str">
            <v>1 x 2.5mm2</v>
          </cell>
          <cell r="D3" t="str">
            <v>Conduit Cable</v>
          </cell>
          <cell r="E3">
            <v>1101002</v>
          </cell>
          <cell r="F3">
            <v>155625</v>
          </cell>
        </row>
        <row r="4">
          <cell r="B4" t="str">
            <v>NCY4RW</v>
          </cell>
          <cell r="C4" t="str">
            <v>1 x 4mm2</v>
          </cell>
          <cell r="D4" t="str">
            <v>Conduit Cable</v>
          </cell>
          <cell r="E4">
            <v>1101003</v>
          </cell>
          <cell r="F4">
            <v>242263</v>
          </cell>
        </row>
        <row r="5">
          <cell r="B5" t="str">
            <v>NCY6RW</v>
          </cell>
          <cell r="C5" t="str">
            <v>1 x 6mm2</v>
          </cell>
          <cell r="D5" t="str">
            <v>Conduit Cable</v>
          </cell>
          <cell r="E5">
            <v>1101004</v>
          </cell>
          <cell r="F5">
            <v>389398</v>
          </cell>
        </row>
        <row r="6">
          <cell r="B6" t="str">
            <v>NCY10RS</v>
          </cell>
          <cell r="C6" t="str">
            <v>1 x 10mm2</v>
          </cell>
          <cell r="D6" t="str">
            <v>Conduit Cable</v>
          </cell>
          <cell r="E6">
            <v>1201005</v>
          </cell>
          <cell r="F6">
            <v>745112</v>
          </cell>
        </row>
        <row r="7">
          <cell r="B7" t="str">
            <v>NCY16RS</v>
          </cell>
          <cell r="C7" t="str">
            <v>1 x 16mm2</v>
          </cell>
          <cell r="D7" t="str">
            <v>Conduit Cable</v>
          </cell>
          <cell r="E7">
            <v>1201006</v>
          </cell>
          <cell r="F7">
            <v>1017517</v>
          </cell>
        </row>
        <row r="8">
          <cell r="B8" t="str">
            <v>NCYQ16RS</v>
          </cell>
          <cell r="C8" t="str">
            <v>1 x 16mm2</v>
          </cell>
          <cell r="D8" t="str">
            <v>Conduit Cable</v>
          </cell>
          <cell r="E8">
            <v>1301019</v>
          </cell>
          <cell r="F8">
            <v>1120073</v>
          </cell>
        </row>
        <row r="9">
          <cell r="B9" t="str">
            <v>NCY-F2X0.5VF</v>
          </cell>
          <cell r="C9" t="str">
            <v>2 x 0.5mm2</v>
          </cell>
          <cell r="D9" t="str">
            <v>Flexible Cable</v>
          </cell>
          <cell r="E9">
            <v>2202122</v>
          </cell>
          <cell r="F9">
            <v>155725</v>
          </cell>
        </row>
        <row r="10">
          <cell r="B10" t="str">
            <v>NCYY2X0.75RF</v>
          </cell>
          <cell r="C10" t="str">
            <v>2 x 0.75mm2</v>
          </cell>
          <cell r="D10" t="str">
            <v>Flexible Cable</v>
          </cell>
          <cell r="E10">
            <v>2202127</v>
          </cell>
          <cell r="F10">
            <v>248615</v>
          </cell>
        </row>
        <row r="11">
          <cell r="B11" t="str">
            <v>NCYY3X0.75RF</v>
          </cell>
          <cell r="C11" t="str">
            <v>3 x 0.75mm2</v>
          </cell>
          <cell r="D11" t="str">
            <v>Flexible Cable</v>
          </cell>
          <cell r="E11">
            <v>2203129</v>
          </cell>
          <cell r="F11">
            <v>324753</v>
          </cell>
        </row>
        <row r="12">
          <cell r="B12" t="str">
            <v>NCYY2X1RF</v>
          </cell>
          <cell r="C12" t="str">
            <v>2 x 1mm2</v>
          </cell>
          <cell r="D12" t="str">
            <v>Flexible Cable</v>
          </cell>
          <cell r="E12">
            <v>2302130</v>
          </cell>
          <cell r="F12">
            <v>393025</v>
          </cell>
        </row>
        <row r="13">
          <cell r="B13" t="str">
            <v>NCYY2X1.5RF</v>
          </cell>
          <cell r="C13" t="str">
            <v>2 x 1.5mm2</v>
          </cell>
          <cell r="D13" t="str">
            <v>Flexible Cable</v>
          </cell>
          <cell r="E13">
            <v>2302131</v>
          </cell>
          <cell r="F13">
            <v>486316</v>
          </cell>
        </row>
        <row r="14">
          <cell r="B14" t="str">
            <v>NCYY3X1.5RF</v>
          </cell>
          <cell r="C14" t="str">
            <v>3 x 1.5mm2</v>
          </cell>
          <cell r="D14" t="str">
            <v>Flexible Cable</v>
          </cell>
          <cell r="E14">
            <v>2302134</v>
          </cell>
          <cell r="F14">
            <v>786539</v>
          </cell>
        </row>
        <row r="15">
          <cell r="B15" t="str">
            <v>NCYY3X2.5RF</v>
          </cell>
          <cell r="C15" t="str">
            <v>3 x2.5mm2</v>
          </cell>
          <cell r="D15" t="str">
            <v>Flexible Cable</v>
          </cell>
          <cell r="E15">
            <v>2302135</v>
          </cell>
          <cell r="F15">
            <v>1105291</v>
          </cell>
        </row>
        <row r="16">
          <cell r="B16" t="str">
            <v>NCYY3X4RF</v>
          </cell>
          <cell r="C16" t="str">
            <v>3 x 4mm2</v>
          </cell>
          <cell r="D16" t="str">
            <v>Flexible Cable</v>
          </cell>
          <cell r="E16">
            <v>2302139</v>
          </cell>
          <cell r="F16">
            <v>1488762</v>
          </cell>
        </row>
        <row r="17">
          <cell r="B17" t="str">
            <v>NCYY4X1.5RF</v>
          </cell>
          <cell r="C17" t="str">
            <v>4 x 1.5mm2</v>
          </cell>
          <cell r="D17" t="str">
            <v>Flexible Cable</v>
          </cell>
          <cell r="E17">
            <v>2304137</v>
          </cell>
          <cell r="F17">
            <v>985463</v>
          </cell>
        </row>
        <row r="18">
          <cell r="B18" t="str">
            <v>NCYY4X2.5RF</v>
          </cell>
          <cell r="C18" t="str">
            <v>4 x 2.5mm2</v>
          </cell>
          <cell r="D18" t="str">
            <v>Flexible Cable</v>
          </cell>
          <cell r="E18">
            <v>2304138</v>
          </cell>
          <cell r="F18">
            <v>1370457</v>
          </cell>
        </row>
        <row r="19">
          <cell r="B19" t="str">
            <v>NCYY4X4RF</v>
          </cell>
          <cell r="C19" t="str">
            <v>4 x 4mm2</v>
          </cell>
          <cell r="D19" t="str">
            <v>Flexible Cable</v>
          </cell>
          <cell r="E19">
            <v>2304140</v>
          </cell>
          <cell r="F19">
            <v>2063430</v>
          </cell>
        </row>
        <row r="20">
          <cell r="B20" t="str">
            <v>NCYY4X6RF</v>
          </cell>
          <cell r="C20" t="str">
            <v>4 x 6mm2</v>
          </cell>
          <cell r="D20" t="str">
            <v>Flexible Cable</v>
          </cell>
          <cell r="E20">
            <v>2304141</v>
          </cell>
          <cell r="F20">
            <v>2945124</v>
          </cell>
        </row>
        <row r="21">
          <cell r="B21" t="str">
            <v>CEC2.5RW</v>
          </cell>
          <cell r="C21" t="str">
            <v>1 x 2.5mm2</v>
          </cell>
          <cell r="D21" t="str">
            <v>Earth Wire</v>
          </cell>
          <cell r="E21">
            <v>2401159</v>
          </cell>
          <cell r="F21">
            <v>143216</v>
          </cell>
        </row>
      </sheetData>
      <sheetData sheetId="20" refreshError="1"/>
      <sheetData sheetId="21" refreshError="1"/>
      <sheetData sheetId="22" refreshError="1"/>
      <sheetData sheetId="23" refreshError="1"/>
      <sheetData sheetId="24" refreshError="1"/>
      <sheetData sheetId="25" refreshError="1"/>
      <sheetData sheetId="26">
        <row r="3">
          <cell r="A3" t="str">
            <v>DUCT</v>
          </cell>
          <cell r="B3">
            <v>1</v>
          </cell>
          <cell r="C3">
            <v>2</v>
          </cell>
          <cell r="D3">
            <v>2</v>
          </cell>
          <cell r="E3">
            <v>0</v>
          </cell>
        </row>
        <row r="4">
          <cell r="A4" t="str">
            <v>VCD</v>
          </cell>
          <cell r="B4">
            <v>2</v>
          </cell>
          <cell r="C4">
            <v>4</v>
          </cell>
          <cell r="D4">
            <v>4</v>
          </cell>
          <cell r="E4">
            <v>0</v>
          </cell>
        </row>
        <row r="5">
          <cell r="A5" t="str">
            <v>VCDF</v>
          </cell>
          <cell r="B5">
            <v>2</v>
          </cell>
          <cell r="C5">
            <v>2</v>
          </cell>
          <cell r="D5">
            <v>4</v>
          </cell>
          <cell r="E5">
            <v>0</v>
          </cell>
        </row>
        <row r="6">
          <cell r="A6" t="str">
            <v>FD</v>
          </cell>
          <cell r="B6">
            <v>2</v>
          </cell>
          <cell r="C6">
            <v>4</v>
          </cell>
          <cell r="D6">
            <v>4</v>
          </cell>
          <cell r="E6">
            <v>0</v>
          </cell>
        </row>
        <row r="7">
          <cell r="A7" t="str">
            <v>FDF</v>
          </cell>
          <cell r="B7">
            <v>2</v>
          </cell>
          <cell r="C7">
            <v>2</v>
          </cell>
          <cell r="D7">
            <v>4</v>
          </cell>
          <cell r="E7">
            <v>0</v>
          </cell>
        </row>
        <row r="8">
          <cell r="A8" t="str">
            <v>ATT</v>
          </cell>
          <cell r="B8">
            <v>2</v>
          </cell>
          <cell r="C8">
            <v>2</v>
          </cell>
          <cell r="D8">
            <v>4</v>
          </cell>
          <cell r="E8">
            <v>0</v>
          </cell>
        </row>
        <row r="9">
          <cell r="A9" t="str">
            <v>PRU</v>
          </cell>
          <cell r="B9">
            <v>2</v>
          </cell>
          <cell r="C9">
            <v>2</v>
          </cell>
          <cell r="D9">
            <v>4</v>
          </cell>
          <cell r="E9">
            <v>0</v>
          </cell>
        </row>
        <row r="10">
          <cell r="A10" t="str">
            <v>BRNCH</v>
          </cell>
          <cell r="B10">
            <v>0</v>
          </cell>
          <cell r="C10">
            <v>0</v>
          </cell>
          <cell r="D10">
            <v>0</v>
          </cell>
          <cell r="E10">
            <v>1</v>
          </cell>
        </row>
        <row r="11">
          <cell r="A11" t="str">
            <v>TKOFF</v>
          </cell>
          <cell r="B11">
            <v>0</v>
          </cell>
          <cell r="C11">
            <v>0</v>
          </cell>
          <cell r="D11">
            <v>0</v>
          </cell>
          <cell r="E11">
            <v>1</v>
          </cell>
        </row>
        <row r="12">
          <cell r="A12" t="str">
            <v>ACCES</v>
          </cell>
          <cell r="B12">
            <v>0</v>
          </cell>
          <cell r="C12">
            <v>0</v>
          </cell>
          <cell r="D12">
            <v>0</v>
          </cell>
          <cell r="E12">
            <v>1</v>
          </cell>
        </row>
        <row r="13">
          <cell r="A13" t="str">
            <v>NIL</v>
          </cell>
          <cell r="B13">
            <v>0</v>
          </cell>
          <cell r="C13">
            <v>0</v>
          </cell>
          <cell r="D13">
            <v>0</v>
          </cell>
          <cell r="E13">
            <v>0</v>
          </cell>
        </row>
      </sheetData>
      <sheetData sheetId="27">
        <row r="158">
          <cell r="G158" t="str">
            <v>A</v>
          </cell>
          <cell r="H158" t="str">
            <v>B</v>
          </cell>
          <cell r="I158" t="str">
            <v>E</v>
          </cell>
          <cell r="J158" t="str">
            <v>F</v>
          </cell>
          <cell r="K158" t="str">
            <v>D</v>
          </cell>
          <cell r="L158" t="str">
            <v>C</v>
          </cell>
          <cell r="M158" t="str">
            <v>G</v>
          </cell>
        </row>
        <row r="159">
          <cell r="G159">
            <v>270</v>
          </cell>
          <cell r="H159">
            <v>20</v>
          </cell>
          <cell r="I159">
            <v>20</v>
          </cell>
          <cell r="J159">
            <v>20</v>
          </cell>
          <cell r="K159">
            <v>90</v>
          </cell>
          <cell r="L159">
            <v>10</v>
          </cell>
          <cell r="M159">
            <v>20</v>
          </cell>
        </row>
        <row r="160">
          <cell r="G160" t="str">
            <v>Lengths</v>
          </cell>
          <cell r="H160" t="str">
            <v>Boxes</v>
          </cell>
          <cell r="I160" t="str">
            <v>Boxes</v>
          </cell>
          <cell r="J160" t="str">
            <v>Boxes</v>
          </cell>
          <cell r="K160" t="str">
            <v>Rolls</v>
          </cell>
          <cell r="L160" t="str">
            <v>Boxes</v>
          </cell>
          <cell r="M160" t="str">
            <v>Boxes</v>
          </cell>
        </row>
        <row r="161">
          <cell r="G161">
            <v>5</v>
          </cell>
          <cell r="H161">
            <v>250</v>
          </cell>
          <cell r="I161">
            <v>100</v>
          </cell>
          <cell r="J161">
            <v>100</v>
          </cell>
          <cell r="K161">
            <v>8</v>
          </cell>
          <cell r="L161">
            <v>250</v>
          </cell>
          <cell r="M161">
            <v>1000</v>
          </cell>
        </row>
      </sheetData>
      <sheetData sheetId="28">
        <row r="158">
          <cell r="G158" t="str">
            <v>A</v>
          </cell>
          <cell r="H158" t="str">
            <v>B</v>
          </cell>
          <cell r="I158" t="str">
            <v>E</v>
          </cell>
          <cell r="J158" t="str">
            <v>F</v>
          </cell>
          <cell r="K158" t="str">
            <v>D</v>
          </cell>
          <cell r="L158" t="str">
            <v>C</v>
          </cell>
          <cell r="M158" t="str">
            <v>G</v>
          </cell>
        </row>
        <row r="159">
          <cell r="G159">
            <v>0</v>
          </cell>
          <cell r="H159">
            <v>0</v>
          </cell>
          <cell r="I159">
            <v>0</v>
          </cell>
          <cell r="J159">
            <v>0</v>
          </cell>
          <cell r="K159">
            <v>0</v>
          </cell>
          <cell r="L159">
            <v>0</v>
          </cell>
          <cell r="M159">
            <v>0</v>
          </cell>
        </row>
        <row r="160">
          <cell r="G160" t="str">
            <v>Lengths</v>
          </cell>
          <cell r="H160" t="str">
            <v>Boxes</v>
          </cell>
          <cell r="I160" t="str">
            <v>Boxes</v>
          </cell>
          <cell r="J160" t="str">
            <v>Boxes</v>
          </cell>
          <cell r="K160" t="str">
            <v>Rolls</v>
          </cell>
          <cell r="L160" t="str">
            <v>Boxes</v>
          </cell>
          <cell r="M160" t="str">
            <v>Boxes</v>
          </cell>
        </row>
        <row r="161">
          <cell r="G161">
            <v>5</v>
          </cell>
          <cell r="H161">
            <v>250</v>
          </cell>
          <cell r="I161">
            <v>100</v>
          </cell>
          <cell r="J161">
            <v>100</v>
          </cell>
          <cell r="K161">
            <v>8</v>
          </cell>
          <cell r="L161">
            <v>250</v>
          </cell>
          <cell r="M161">
            <v>1000</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ow r="1">
          <cell r="F1">
            <v>0</v>
          </cell>
        </row>
        <row r="160">
          <cell r="B160">
            <v>0.05</v>
          </cell>
        </row>
        <row r="161">
          <cell r="B161">
            <v>0.05</v>
          </cell>
        </row>
        <row r="200">
          <cell r="B200">
            <v>0.99982504999999999</v>
          </cell>
        </row>
      </sheetData>
      <sheetData sheetId="5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ild up"/>
      <sheetName val="Bsc Price Mtls"/>
      <sheetName val="Labour"/>
      <sheetName val="Outpt Cst"/>
      <sheetName val="Outpt list"/>
      <sheetName val="Bld up-Fctrs"/>
      <sheetName val="Bld Up-Trdtnl"/>
      <sheetName val="Mtl prices"/>
      <sheetName val="Mtl components"/>
      <sheetName val="Plant"/>
      <sheetName val="Kerbs"/>
      <sheetName val="prestressed beam"/>
      <sheetName val="Sheet2"/>
      <sheetName val="Sheet4"/>
      <sheetName val="Build_up"/>
      <sheetName val="Bsc_Price_Mtls"/>
      <sheetName val="Outpt_Cst"/>
      <sheetName val="Outpt_list"/>
      <sheetName val="Bld_up-Fctrs"/>
      <sheetName val="Bld_Up-Trdtnl"/>
      <sheetName val="Mtl_prices"/>
      <sheetName val="Mtl_components"/>
      <sheetName val="prestressed_beam"/>
      <sheetName val="Build_up1"/>
      <sheetName val="Bsc_Price_Mtls1"/>
      <sheetName val="Outpt_Cst1"/>
      <sheetName val="Outpt_list1"/>
      <sheetName val="Bld_up-Fctrs1"/>
      <sheetName val="Bld_Up-Trdtnl1"/>
      <sheetName val="Mtl_prices1"/>
      <sheetName val="Mtl_components1"/>
      <sheetName val="prestressed_beam1"/>
      <sheetName val="Build_up2"/>
      <sheetName val="Bsc_Price_Mtls2"/>
      <sheetName val="Outpt_Cst2"/>
      <sheetName val="Outpt_list2"/>
      <sheetName val="Bld_up-Fctrs2"/>
      <sheetName val="Bld_Up-Trdtnl2"/>
      <sheetName val="Mtl_prices2"/>
      <sheetName val="Mtl_components2"/>
      <sheetName val="prestressed_beam2"/>
    </sheetNames>
    <sheetDataSet>
      <sheetData sheetId="0">
        <row r="19">
          <cell r="I19">
            <v>16</v>
          </cell>
        </row>
      </sheetData>
      <sheetData sheetId="1">
        <row r="12">
          <cell r="C12">
            <v>450</v>
          </cell>
        </row>
      </sheetData>
      <sheetData sheetId="2">
        <row r="48">
          <cell r="E48">
            <v>6</v>
          </cell>
        </row>
      </sheetData>
      <sheetData sheetId="3">
        <row r="10">
          <cell r="E10">
            <v>5</v>
          </cell>
        </row>
      </sheetData>
      <sheetData sheetId="4"/>
      <sheetData sheetId="5"/>
      <sheetData sheetId="6"/>
      <sheetData sheetId="7">
        <row r="6">
          <cell r="D6">
            <v>35</v>
          </cell>
        </row>
      </sheetData>
      <sheetData sheetId="8"/>
      <sheetData sheetId="9">
        <row r="7">
          <cell r="D7">
            <v>25</v>
          </cell>
        </row>
      </sheetData>
      <sheetData sheetId="10"/>
      <sheetData sheetId="11"/>
      <sheetData sheetId="12"/>
      <sheetData sheetId="13"/>
      <sheetData sheetId="14">
        <row r="19">
          <cell r="I19">
            <v>16</v>
          </cell>
        </row>
      </sheetData>
      <sheetData sheetId="15">
        <row r="12">
          <cell r="C12">
            <v>450</v>
          </cell>
        </row>
      </sheetData>
      <sheetData sheetId="16">
        <row r="10">
          <cell r="E10">
            <v>5</v>
          </cell>
        </row>
      </sheetData>
      <sheetData sheetId="17"/>
      <sheetData sheetId="18"/>
      <sheetData sheetId="19"/>
      <sheetData sheetId="20">
        <row r="6">
          <cell r="D6">
            <v>35</v>
          </cell>
        </row>
      </sheetData>
      <sheetData sheetId="21"/>
      <sheetData sheetId="22"/>
      <sheetData sheetId="23">
        <row r="19">
          <cell r="I19">
            <v>16</v>
          </cell>
        </row>
      </sheetData>
      <sheetData sheetId="24">
        <row r="12">
          <cell r="C12">
            <v>450</v>
          </cell>
        </row>
      </sheetData>
      <sheetData sheetId="25">
        <row r="10">
          <cell r="E10">
            <v>5</v>
          </cell>
        </row>
      </sheetData>
      <sheetData sheetId="26"/>
      <sheetData sheetId="27"/>
      <sheetData sheetId="28"/>
      <sheetData sheetId="29">
        <row r="6">
          <cell r="D6">
            <v>35</v>
          </cell>
        </row>
      </sheetData>
      <sheetData sheetId="30"/>
      <sheetData sheetId="31"/>
      <sheetData sheetId="32">
        <row r="19">
          <cell r="I19">
            <v>16</v>
          </cell>
        </row>
      </sheetData>
      <sheetData sheetId="33">
        <row r="12">
          <cell r="C12">
            <v>450</v>
          </cell>
        </row>
      </sheetData>
      <sheetData sheetId="34">
        <row r="10">
          <cell r="E10">
            <v>5</v>
          </cell>
        </row>
      </sheetData>
      <sheetData sheetId="35"/>
      <sheetData sheetId="36"/>
      <sheetData sheetId="37"/>
      <sheetData sheetId="38">
        <row r="6">
          <cell r="D6">
            <v>35</v>
          </cell>
        </row>
      </sheetData>
      <sheetData sheetId="39"/>
      <sheetData sheetId="4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Cost"/>
      <sheetName val="CCS Input"/>
      <sheetName val="CCS Valuation"/>
      <sheetName val="Front Page (1)"/>
      <sheetName val="Materials(2)"/>
      <sheetName val="Subcontractors(2)"/>
      <sheetName val="Plant(2)"/>
      <sheetName val="Labour(2)"/>
      <sheetName val="Miscellaneous(2)"/>
      <sheetName val="P &amp; G(2)"/>
      <sheetName val="Quarry(2)"/>
      <sheetName val="Val Net"/>
      <sheetName val="Variations"/>
      <sheetName val="Reserves"/>
      <sheetName val="IValue"/>
      <sheetName val="CPA spread"/>
      <sheetName val="CPA Calc"/>
      <sheetName val="CPA %"/>
      <sheetName val="CPA Total"/>
      <sheetName val="CPA Local"/>
      <sheetName val="CPA Foreign"/>
      <sheetName val="P&amp;L Nar"/>
      <sheetName val="Val Trans to Date"/>
      <sheetName val="Journal Entry Summary"/>
      <sheetName val="JE 1"/>
      <sheetName val="JE 2"/>
      <sheetName val="MoS"/>
      <sheetName val="Cert Detail"/>
      <sheetName val="Interest ¢"/>
      <sheetName val="Interest £"/>
      <sheetName val="CR Base Calc 2"/>
      <sheetName val="MOS1"/>
      <sheetName val="Cost Codes"/>
      <sheetName val="Sheet1"/>
      <sheetName val="Sheet2"/>
      <sheetName val="Sheet3"/>
      <sheetName val="CostCodes"/>
      <sheetName val="Criteria"/>
    </sheetNames>
    <sheetDataSet>
      <sheetData sheetId="0">
        <row r="4">
          <cell r="D4">
            <v>16459.669999999998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
      <sheetName val="CABLE TAKEOFF SHEET"/>
      <sheetName val="CABLE TRAY TAKEOFF SHEET"/>
      <sheetName val="FITTING TAKEOFF SHEET"/>
      <sheetName val="CABLE TAKEOFF SHEET (original)"/>
      <sheetName val="TS"/>
      <sheetName val="ARMD CU XLPE"/>
      <sheetName val="Cond data"/>
      <sheetName val="Sheet1"/>
      <sheetName val="Design"/>
      <sheetName val="COLUMN"/>
      <sheetName val="A1-Continuous"/>
      <sheetName val="analysis"/>
      <sheetName val="banilad"/>
      <sheetName val="Mactan"/>
      <sheetName val="Mandaue"/>
      <sheetName val="10"/>
      <sheetName val="11A"/>
      <sheetName val="11B "/>
      <sheetName val="12A"/>
      <sheetName val="12B"/>
      <sheetName val="2A"/>
      <sheetName val="2B"/>
      <sheetName val="2C"/>
      <sheetName val="2D"/>
      <sheetName val="2E"/>
      <sheetName val="2F"/>
      <sheetName val="2G"/>
      <sheetName val="2H"/>
      <sheetName val="3A"/>
      <sheetName val="3B"/>
      <sheetName val="4"/>
      <sheetName val="6A"/>
      <sheetName val="6B"/>
      <sheetName val="7A"/>
      <sheetName val="7B"/>
      <sheetName val="8A"/>
      <sheetName val="8B"/>
      <sheetName val="9A"/>
      <sheetName val="9B"/>
      <sheetName val="9C"/>
      <sheetName val="9D"/>
      <sheetName val="9E"/>
      <sheetName val="9F"/>
      <sheetName val="9G"/>
      <sheetName val="9H"/>
      <sheetName val="9I"/>
      <sheetName val="9J"/>
      <sheetName val="9K"/>
      <sheetName val="5"/>
      <sheetName val="13"/>
      <sheetName val="1"/>
      <sheetName val="14"/>
      <sheetName val="SITE OVERHEADS"/>
      <sheetName val="Precalculation"/>
      <sheetName val="PRECAST lightconc-II"/>
      <sheetName val="Lowside"/>
      <sheetName val="DETAILED  BOQ"/>
      <sheetName val="macros"/>
    </sheetNames>
    <sheetDataSet>
      <sheetData sheetId="0">
        <row r="3">
          <cell r="A3" t="str">
            <v>4cx50 sqmm</v>
          </cell>
        </row>
        <row r="4">
          <cell r="A4" t="str">
            <v>4cx35 sqmm</v>
          </cell>
        </row>
        <row r="5">
          <cell r="A5" t="str">
            <v>4cx25 sqmm</v>
          </cell>
        </row>
        <row r="6">
          <cell r="A6" t="str">
            <v>4cx16 sqmm</v>
          </cell>
        </row>
        <row r="7">
          <cell r="A7" t="str">
            <v>4cx10 sqmm</v>
          </cell>
        </row>
        <row r="8">
          <cell r="A8" t="str">
            <v>4cx6 sqmm</v>
          </cell>
        </row>
        <row r="9">
          <cell r="A9" t="str">
            <v>4cx4 sqmm</v>
          </cell>
        </row>
        <row r="10">
          <cell r="A10" t="str">
            <v>3.5cx400 sqmm</v>
          </cell>
        </row>
        <row r="11">
          <cell r="A11" t="str">
            <v>3.5cx300 sqmm</v>
          </cell>
        </row>
        <row r="12">
          <cell r="A12" t="str">
            <v>3.5cx240 sqmm</v>
          </cell>
        </row>
        <row r="13">
          <cell r="A13" t="str">
            <v>3.5cx185 sqmm</v>
          </cell>
        </row>
        <row r="14">
          <cell r="A14" t="str">
            <v>3.5cx150 sqmm</v>
          </cell>
        </row>
        <row r="15">
          <cell r="A15" t="str">
            <v>3.5cx120 sqmm</v>
          </cell>
        </row>
        <row r="16">
          <cell r="A16" t="str">
            <v>3.5cx95 sqmm</v>
          </cell>
        </row>
        <row r="17">
          <cell r="A17" t="str">
            <v>3.5cx70 sqmm</v>
          </cell>
        </row>
        <row r="18">
          <cell r="A18" t="str">
            <v>3.5cx50 sqmm</v>
          </cell>
        </row>
        <row r="19">
          <cell r="A19" t="str">
            <v>3.5cx35 sqmm</v>
          </cell>
        </row>
        <row r="20">
          <cell r="A20" t="str">
            <v>3.5cx25 sqmm</v>
          </cell>
        </row>
        <row r="21">
          <cell r="A21" t="str">
            <v>3cx300 sqmm</v>
          </cell>
        </row>
        <row r="22">
          <cell r="A22" t="str">
            <v>3cx240 sqmm</v>
          </cell>
        </row>
        <row r="23">
          <cell r="A23" t="str">
            <v>3cx185 sqmm</v>
          </cell>
        </row>
        <row r="24">
          <cell r="A24" t="str">
            <v>3cx95 sqmm</v>
          </cell>
        </row>
        <row r="25">
          <cell r="A25" t="str">
            <v>3cx 70 sqmm</v>
          </cell>
        </row>
        <row r="26">
          <cell r="A26" t="str">
            <v>3cx50 sqmm</v>
          </cell>
        </row>
        <row r="27">
          <cell r="A27" t="str">
            <v>3cx35 sqmm</v>
          </cell>
        </row>
        <row r="28">
          <cell r="A28" t="str">
            <v>3cx25 sqmm</v>
          </cell>
        </row>
        <row r="29">
          <cell r="A29" t="str">
            <v>3cx16 sqmm</v>
          </cell>
        </row>
        <row r="30">
          <cell r="A30" t="str">
            <v>3cx10 sqmm</v>
          </cell>
        </row>
        <row r="31">
          <cell r="A31" t="str">
            <v>3cx6 sqmm</v>
          </cell>
        </row>
        <row r="32">
          <cell r="A32" t="str">
            <v>3cx4 sqmm</v>
          </cell>
        </row>
        <row r="33">
          <cell r="A33" t="str">
            <v>1cx10 sqmm©</v>
          </cell>
        </row>
        <row r="34">
          <cell r="A34" t="str">
            <v>1cx16 sqmm©</v>
          </cell>
        </row>
        <row r="35">
          <cell r="A35" t="str">
            <v>1cx25 sqmm©</v>
          </cell>
        </row>
        <row r="36">
          <cell r="A36" t="str">
            <v>1cx35 sqmm©</v>
          </cell>
        </row>
        <row r="37">
          <cell r="A37" t="str">
            <v>1cx50 sqmm©</v>
          </cell>
        </row>
        <row r="38">
          <cell r="A38" t="str">
            <v>1cx70 sqmm©</v>
          </cell>
        </row>
        <row r="39">
          <cell r="A39" t="str">
            <v>1cx95 sqmm©</v>
          </cell>
        </row>
        <row r="40">
          <cell r="A40" t="str">
            <v>1cx120 sqmm©</v>
          </cell>
        </row>
        <row r="41">
          <cell r="A41" t="str">
            <v>1cx150 sqmm©</v>
          </cell>
        </row>
        <row r="42">
          <cell r="A42" t="str">
            <v>1cx185 sqmm©</v>
          </cell>
        </row>
        <row r="43">
          <cell r="A43" t="str">
            <v>1cx240 sqmm©</v>
          </cell>
        </row>
        <row r="44">
          <cell r="A44" t="str">
            <v>1cx300 sqmm©</v>
          </cell>
        </row>
        <row r="45">
          <cell r="A45" t="str">
            <v>4cx1.5 sqmm©</v>
          </cell>
        </row>
        <row r="46">
          <cell r="A46" t="str">
            <v>4cx2.5 sqmm©</v>
          </cell>
        </row>
        <row r="47">
          <cell r="A47" t="str">
            <v>4cx4 sqmm©</v>
          </cell>
        </row>
        <row r="48">
          <cell r="A48" t="str">
            <v>4cx6 sqmm©</v>
          </cell>
        </row>
        <row r="49">
          <cell r="A49" t="str">
            <v>4cx10 sqmm©</v>
          </cell>
        </row>
        <row r="50">
          <cell r="A50" t="str">
            <v>4cx16 sqmm©</v>
          </cell>
        </row>
        <row r="51">
          <cell r="A51" t="str">
            <v>4cx25 sqmm©</v>
          </cell>
        </row>
        <row r="52">
          <cell r="A52" t="str">
            <v>4cx50 sqmm©</v>
          </cell>
        </row>
        <row r="53">
          <cell r="A53" t="str">
            <v>4cx70 sqmm©</v>
          </cell>
        </row>
        <row r="54">
          <cell r="A54" t="str">
            <v>4cx95 sqmm©</v>
          </cell>
        </row>
        <row r="55">
          <cell r="A55" t="str">
            <v>4cx120 sqmm©</v>
          </cell>
        </row>
        <row r="56">
          <cell r="A56" t="str">
            <v>4cx150 sqmm©</v>
          </cell>
        </row>
        <row r="57">
          <cell r="A57" t="str">
            <v>4cx185 sqmm©</v>
          </cell>
        </row>
        <row r="58">
          <cell r="A58" t="str">
            <v>4cx240 sqmm©</v>
          </cell>
        </row>
        <row r="59">
          <cell r="A59" t="str">
            <v>4cx300 sqmm©</v>
          </cell>
        </row>
        <row r="60">
          <cell r="A60" t="str">
            <v>4cx400 sqmm©</v>
          </cell>
        </row>
        <row r="61">
          <cell r="A61" t="str">
            <v>4cx500 sqmm©</v>
          </cell>
        </row>
        <row r="62">
          <cell r="A62" t="str">
            <v>4cx630 sqmm©</v>
          </cell>
        </row>
        <row r="63">
          <cell r="A63" t="str">
            <v>1cx300 sqmm</v>
          </cell>
        </row>
        <row r="64">
          <cell r="A64" t="str">
            <v>1cx240 sqmm</v>
          </cell>
        </row>
        <row r="65">
          <cell r="A65" t="str">
            <v>1cx185 sqmm</v>
          </cell>
        </row>
        <row r="66">
          <cell r="A66" t="str">
            <v>1cx150 sqmm</v>
          </cell>
        </row>
        <row r="67">
          <cell r="A67" t="str">
            <v>1cx120 sqmm</v>
          </cell>
        </row>
        <row r="68">
          <cell r="A68" t="str">
            <v>1cx95 sqmm</v>
          </cell>
        </row>
        <row r="69">
          <cell r="A69" t="str">
            <v>1cx70 sqmm</v>
          </cell>
        </row>
        <row r="70">
          <cell r="A70" t="str">
            <v>1cx50 sqmm</v>
          </cell>
        </row>
        <row r="71">
          <cell r="A71" t="str">
            <v>1cx35 sqmm</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HT"/>
      <sheetName val="Staff Acco."/>
      <sheetName val="Tel  "/>
      <sheetName val="Ext.light"/>
      <sheetName val="Staff Acco_"/>
      <sheetName val="Control"/>
      <sheetName val="DETAILED  BOQ"/>
      <sheetName val="4 Annex 1 Basic rate"/>
      <sheetName val="Design"/>
      <sheetName val="FT-05-02IsoBOM"/>
      <sheetName val="strain"/>
      <sheetName val="factors"/>
      <sheetName val="Detail In Door Stad"/>
      <sheetName val="Project Details.."/>
      <sheetName val="refer"/>
      <sheetName val="p&amp;m"/>
      <sheetName val="RCC,Ret. Wall"/>
      <sheetName val="Load Details(B2)"/>
      <sheetName val="TBAL9697 -group wise  sdpl"/>
      <sheetName val="Build-up"/>
      <sheetName val="Legal Risk Analysis"/>
      <sheetName val="Detail P&amp;L"/>
      <sheetName val="Assumption Sheet"/>
      <sheetName val="scurve calc (2)"/>
      <sheetName val="COLUMN"/>
      <sheetName val="Cable data"/>
      <sheetName val="Table"/>
      <sheetName val="PRECAST lightconc-II"/>
      <sheetName val="APPENDIX B-1"/>
      <sheetName val="Bill 3.1"/>
      <sheetName val="SCHEDULE OF RATES"/>
      <sheetName val="CFLOW"/>
      <sheetName val="Gujrat"/>
      <sheetName val="GR.slab-reinft"/>
      <sheetName val="CABLE"/>
      <sheetName val="number"/>
      <sheetName val="ANAL"/>
      <sheetName val="Staff_Acco_"/>
      <sheetName val="Tel__"/>
      <sheetName val="Ext_light"/>
      <sheetName val="Staff_Acco_1"/>
      <sheetName val="4-Int- ele(RA)"/>
      <sheetName val="Bill 3 - Site Works"/>
      <sheetName val="schedule1"/>
      <sheetName val="Precalculation"/>
      <sheetName val="BOQ"/>
      <sheetName val="2gii"/>
      <sheetName val="analysis"/>
      <sheetName val="Material "/>
      <sheetName val="basic-data"/>
      <sheetName val="mem-property"/>
      <sheetName val="FORM7"/>
      <sheetName val="SPT vs PHI"/>
      <sheetName val="Civil Works"/>
      <sheetName val="DETAILED__BOQ"/>
      <sheetName val="4_Annex_1_Basic_rate"/>
      <sheetName val="Cable_data"/>
      <sheetName val="Fill this out first..."/>
      <sheetName val="3MLKQ"/>
      <sheetName val="INDIGINEOUS ITEMS "/>
      <sheetName val="sumary"/>
      <sheetName val="Rate Analysis"/>
      <sheetName val="Xenon(R2)"/>
      <sheetName val="Sheet3"/>
      <sheetName val="Boq Block A"/>
      <sheetName val="estimate"/>
      <sheetName val="SCHEDULE (3)"/>
      <sheetName val="Database"/>
      <sheetName val="schedule nos"/>
      <sheetName val="INPUT-DATA"/>
      <sheetName val="BTB"/>
      <sheetName val="cf"/>
      <sheetName val="orders"/>
      <sheetName val="BLOCK-A (MEA.SHEET)"/>
      <sheetName val="RA-markate"/>
      <sheetName val="IO List"/>
      <sheetName val="S1BOQ"/>
      <sheetName val="Input"/>
      <sheetName val="Activity"/>
      <sheetName val="Crew"/>
      <sheetName val="Piping"/>
      <sheetName val="Pipe Supports"/>
      <sheetName val="BOQ (2)"/>
      <sheetName val="#REF"/>
      <sheetName val="Box- Girder"/>
      <sheetName val="DLC lookups"/>
      <sheetName val="Gen Info"/>
      <sheetName val="Indirect expenses"/>
      <sheetName val="CCTV_EST1"/>
      <sheetName val="Quote Sheet"/>
      <sheetName val="labour coeff"/>
      <sheetName val="Works - Quote Sheet"/>
      <sheetName val="Costing"/>
      <sheetName val="Mat_Cost"/>
      <sheetName val="Cost_Any."/>
      <sheetName val="LIST OF MAKES"/>
      <sheetName val="Sqn_Abs_G_6_ "/>
      <sheetName val="WO_Abs _G_2_ 6 DUs"/>
      <sheetName val="Air_Abs_G_6_ 23 DUs"/>
      <sheetName val="Lease rents"/>
      <sheetName val="2004"/>
      <sheetName val="Bed Class"/>
      <sheetName val="Cd"/>
      <sheetName val="Asia Revised 10-1-07"/>
      <sheetName val="All Capital Plan P+L 10-1-07"/>
      <sheetName val="CP08 (2)"/>
      <sheetName val="Planning File 10-1-07"/>
      <sheetName val="SITE OVERHEADS"/>
      <sheetName val="std"/>
      <sheetName val="Detail 1A"/>
      <sheetName val="Parameter"/>
      <sheetName val="1_Project_Profile"/>
      <sheetName val="Basement Budget"/>
      <sheetName val="banilad"/>
      <sheetName val="Mactan"/>
      <sheetName val="Mandaue"/>
      <sheetName val="Loads"/>
      <sheetName val="Detail"/>
      <sheetName val="BLK2"/>
      <sheetName val="BLK3"/>
      <sheetName val="E &amp; R"/>
      <sheetName val="radar"/>
      <sheetName val="UG"/>
      <sheetName val="Headings"/>
      <sheetName val="Break up Sheet"/>
      <sheetName val="SPILL OVER"/>
      <sheetName val="TBAL9697_-group_wise__sdpl"/>
      <sheetName val="Detail_In_Door_Stad"/>
      <sheetName val="Project_Details__"/>
      <sheetName val="RCC,Ret__Wall"/>
      <sheetName val="Legal_Risk_Analysis"/>
      <sheetName val="Load_Details(B2)"/>
      <sheetName val="Detail_P&amp;L"/>
      <sheetName val="Assumption_Sheet"/>
      <sheetName val="scurve_calc_(2)"/>
      <sheetName val="APPENDIX_B-1"/>
      <sheetName val="Bill_3_1"/>
      <sheetName val="PRECAST_lightconc-II"/>
      <sheetName val="SCHEDULE_OF_RATES"/>
      <sheetName val="s"/>
      <sheetName val="jobhist"/>
      <sheetName val="UNP-NCW "/>
      <sheetName val="Pile cap"/>
      <sheetName val="ABB"/>
      <sheetName val="GE"/>
      <sheetName val="Codes"/>
      <sheetName val="BHANDUP"/>
      <sheetName val="macros"/>
      <sheetName val="Rate"/>
      <sheetName val="Mat.Cost"/>
      <sheetName val="DATA"/>
      <sheetName val="DTF Summary"/>
      <sheetName val="Sheet2"/>
      <sheetName val="MASTER_RATE ANALYSIS"/>
      <sheetName val="Cost summary"/>
      <sheetName val="Cable-data"/>
      <sheetName val="Summary"/>
      <sheetName val="GF Columns"/>
      <sheetName val="Form 6"/>
      <sheetName val="BOQ_Direct_selling cost"/>
      <sheetName val="#REF!"/>
      <sheetName val="VCH-SLC"/>
      <sheetName val="Supplier"/>
      <sheetName val="WWR"/>
      <sheetName val="concrete"/>
      <sheetName val="beam-reinft-IIInd floor"/>
      <sheetName val="BULook"/>
      <sheetName val="Brand"/>
      <sheetName val="PackSize"/>
      <sheetName val="PackagingType"/>
      <sheetName val="Plant"/>
      <sheetName val="ProductHierarchy"/>
      <sheetName val="PurchGroup"/>
      <sheetName val="Sub-brand"/>
      <sheetName val="UOM"/>
      <sheetName val="Variant"/>
      <sheetName val="Intro."/>
      <sheetName val="Cover"/>
      <sheetName val="사진"/>
      <sheetName val="ACS(1)"/>
      <sheetName val="FAS-C(4)"/>
      <sheetName val="Material"/>
      <sheetName val="Staff_Acco_2"/>
      <sheetName val="Tel__1"/>
      <sheetName val="Ext_light1"/>
      <sheetName val="Staff_Acco_3"/>
      <sheetName val="DETAILED__BOQ1"/>
      <sheetName val="4_Annex_1_Basic_rate1"/>
      <sheetName val="Detail_In_Door_Stad1"/>
      <sheetName val="Project_Details__1"/>
      <sheetName val="TBAL9697_-group_wise__sdpl1"/>
      <sheetName val="RCC,Ret__Wall1"/>
      <sheetName val="Load_Details(B2)1"/>
      <sheetName val="Detail_P&amp;L1"/>
      <sheetName val="Assumption_Sheet1"/>
      <sheetName val="Legal_Risk_Analysis1"/>
      <sheetName val="scurve_calc_(2)1"/>
      <sheetName val="Cable_data1"/>
      <sheetName val="PRECAST_lightconc-II1"/>
      <sheetName val="APPENDIX_B-11"/>
      <sheetName val="Bill_3_11"/>
      <sheetName val="Bill_3_-_Site_Works"/>
      <sheetName val="SCHEDULE_OF_RATES1"/>
      <sheetName val="GR_slab-reinft"/>
      <sheetName val="Material_"/>
      <sheetName val="SPT_vs_PHI"/>
      <sheetName val="Civil_Works"/>
      <sheetName val="4-Int-_ele(RA)"/>
      <sheetName val="INDIGINEOUS_ITEMS_"/>
      <sheetName val="Fill_this_out_first___"/>
      <sheetName val="SCHEDULE_(3)"/>
      <sheetName val="schedule_nos"/>
      <sheetName val="Boq_Block_A"/>
      <sheetName val="Rate_Analysis"/>
      <sheetName val="IO_List"/>
      <sheetName val="Pipe_Supports"/>
      <sheetName val="BOQ_(2)"/>
      <sheetName val="Box-_Girder"/>
      <sheetName val="Sqn_Abs_G_6__"/>
      <sheetName val="WO_Abs__G_2__6_DUs"/>
      <sheetName val="Air_Abs_G_6__23_DUs"/>
      <sheetName val="Lease_rents"/>
      <sheetName val="BLOCK-A_(MEA_SHEET)"/>
      <sheetName val="DLC_lookups"/>
      <sheetName val="Quote_Sheet"/>
      <sheetName val="labour_coeff"/>
      <sheetName val="Works_-_Quote_Sheet"/>
      <sheetName val="Gen_Info"/>
      <sheetName val="Indirect_expenses"/>
      <sheetName val="Cost_Any_"/>
      <sheetName val="LIST_OF_MAKES"/>
      <sheetName val="SITE_OVERHEADS"/>
      <sheetName val="Asia_Revised_10-1-07"/>
      <sheetName val="All_Capital_Plan_P+L_10-1-07"/>
      <sheetName val="CP08_(2)"/>
      <sheetName val="Planning_File_10-1-07"/>
      <sheetName val="Basement_Budget"/>
      <sheetName val="Detail_1A"/>
      <sheetName val="E_&amp;_R"/>
      <sheetName val="Break_up_Sheet"/>
      <sheetName val="SPILL_OVER"/>
      <sheetName val="Elite 1 - MBCL"/>
      <sheetName val="Transfer"/>
      <sheetName val="Annex"/>
      <sheetName val="Cost Index"/>
      <sheetName val="Intro"/>
      <sheetName val="Zone"/>
      <sheetName val="Vendor"/>
      <sheetName val="REf"/>
      <sheetName val="saihous.ele"/>
      <sheetName val="Estimation"/>
      <sheetName val="Assumptions"/>
      <sheetName val="specification options"/>
      <sheetName val="key dates"/>
      <sheetName val="Actuals"/>
      <sheetName val="Inventory"/>
      <sheetName val="01"/>
      <sheetName val="Staff_Acco_4"/>
      <sheetName val="Tel__2"/>
      <sheetName val="Ext_light2"/>
      <sheetName val="Staff_Acco_5"/>
      <sheetName val="4_Annex_1_Basic_rate2"/>
      <sheetName val="DETAILED__BOQ2"/>
      <sheetName val="Detail_In_Door_Stad2"/>
      <sheetName val="Project_Details__2"/>
      <sheetName val="scurve_calc_(2)2"/>
      <sheetName val="Detail_P&amp;L2"/>
      <sheetName val="Assumption_Sheet2"/>
      <sheetName val="TBAL9697_-group_wise__sdpl2"/>
      <sheetName val="SCHEDULE_OF_RATES2"/>
      <sheetName val="Bill_3_-_Site_Works1"/>
      <sheetName val="Legal_Risk_Analysis2"/>
      <sheetName val="RCC,Ret__Wall2"/>
      <sheetName val="Load_Details(B2)2"/>
      <sheetName val="GR_slab-reinft1"/>
      <sheetName val="PRECAST_lightconc-II2"/>
      <sheetName val="Boq_Block_A1"/>
      <sheetName val="Rate_Analysis1"/>
      <sheetName val="APPENDIX_B-12"/>
      <sheetName val="Bill_3_12"/>
      <sheetName val="Fill_this_out_first___1"/>
      <sheetName val="Cable_data2"/>
      <sheetName val="Civil_Works1"/>
      <sheetName val="SCHEDULE_(3)1"/>
      <sheetName val="schedule_nos1"/>
      <sheetName val="Material_1"/>
      <sheetName val="SPT_vs_PHI1"/>
      <sheetName val="IO_List1"/>
      <sheetName val="Pipe_Supports1"/>
      <sheetName val="BOQ_(2)1"/>
      <sheetName val="Box-_Girder1"/>
      <sheetName val="INDIGINEOUS_ITEMS_1"/>
      <sheetName val="Basement_Budget1"/>
      <sheetName val="SITE_OVERHEADS1"/>
      <sheetName val="BLOCK-A_(MEA_SHEET)1"/>
      <sheetName val="Sqn_Abs_G_6__1"/>
      <sheetName val="WO_Abs__G_2__6_DUs1"/>
      <sheetName val="Air_Abs_G_6__23_DUs1"/>
      <sheetName val="4-Int-_ele(RA)1"/>
      <sheetName val="Detail_1A1"/>
      <sheetName val="Asia_Revised_10-1-071"/>
      <sheetName val="All_Capital_Plan_P+L_10-1-071"/>
      <sheetName val="CP08_(2)1"/>
      <sheetName val="Planning_File_10-1-071"/>
      <sheetName val="Break_up_Sheet1"/>
      <sheetName val="E_&amp;_R1"/>
      <sheetName val="Lease_rents1"/>
      <sheetName val="DLC_lookups1"/>
      <sheetName val="Quote_Sheet1"/>
      <sheetName val="labour_coeff1"/>
      <sheetName val="Works_-_Quote_Sheet1"/>
      <sheetName val="Gen_Info1"/>
      <sheetName val="Indirect_expenses1"/>
      <sheetName val="Cost_Any_1"/>
      <sheetName val="LIST_OF_MAKES1"/>
      <sheetName val="SPILL_OVER1"/>
      <sheetName val="Bed_Class"/>
      <sheetName val="Pile_cap"/>
      <sheetName val="DTF_Summary"/>
      <sheetName val="Mat_Cost1"/>
      <sheetName val="GF_Columns"/>
      <sheetName val="Form_6"/>
      <sheetName val="BOQ_Direct_selling_cost"/>
      <sheetName val="UNP-NCW_"/>
      <sheetName val="MASTER_RATE_ANALYSIS"/>
      <sheetName val="Contract BOQ"/>
      <sheetName val="Maint"/>
      <sheetName val="Housek"/>
      <sheetName val="Bidform"/>
      <sheetName val="M+MC"/>
      <sheetName val="M.R.List (2)"/>
      <sheetName val="Aseet1998"/>
      <sheetName val="Balance Sheet "/>
      <sheetName val="C-1"/>
      <sheetName val="C-10"/>
      <sheetName val="C-11"/>
      <sheetName val="C-12"/>
      <sheetName val="C-2"/>
      <sheetName val="C-3"/>
      <sheetName val="C-4"/>
      <sheetName val="C-5"/>
      <sheetName val="C-5A"/>
      <sheetName val="C-6"/>
      <sheetName val="C-6A"/>
      <sheetName val="C-7"/>
      <sheetName val="C-8"/>
      <sheetName val="C-9"/>
      <sheetName val="beam-reinft-machine rm"/>
      <sheetName val="Direct cost shed A-2 "/>
      <sheetName val=" Resource list"/>
      <sheetName val="Labour"/>
      <sheetName val="THANE SITE"/>
      <sheetName val="BOQ Distribution"/>
      <sheetName val="STAFFSCHED "/>
      <sheetName val="calcul"/>
      <sheetName val="外気負荷"/>
      <sheetName val="T1 WO"/>
      <sheetName val="A.O.R."/>
      <sheetName val="Labels"/>
      <sheetName val=" IO List"/>
      <sheetName val="FF Inst RA 08 Inst 03"/>
      <sheetName val="SSR _ NSSR Market final"/>
      <sheetName val="SCHEDULE"/>
      <sheetName val="GBW"/>
      <sheetName val="procurement"/>
      <sheetName val="Legend"/>
      <sheetName val="1-Pop Proj"/>
      <sheetName val="Basic Rates"/>
      <sheetName val="Indirect_x0005__x0000__x0000__x0000__x0000_쌳ᎈ駜/"/>
      <sheetName val="col-reinft1"/>
      <sheetName val="Staff_Acco_6"/>
      <sheetName val="Tel__3"/>
      <sheetName val="Ext_light3"/>
      <sheetName val="Staff_Acco_7"/>
      <sheetName val="4_Annex_1_Basic_rate3"/>
      <sheetName val="DETAILED__BOQ3"/>
      <sheetName val="Detail_In_Door_Stad3"/>
      <sheetName val="Project_Details__3"/>
      <sheetName val="Load_Details(B2)3"/>
      <sheetName val="RCC,Ret__Wall3"/>
      <sheetName val="TBAL9697_-group_wise__sdpl3"/>
      <sheetName val="Legal_Risk_Analysis3"/>
      <sheetName val="GR_slab-reinft2"/>
      <sheetName val="scurve_calc_(2)3"/>
      <sheetName val="PRECAST_lightconc-II3"/>
      <sheetName val="Detail_P&amp;L3"/>
      <sheetName val="Assumption_Sheet3"/>
      <sheetName val="APPENDIX_B-13"/>
      <sheetName val="Bill_3_13"/>
      <sheetName val="SCHEDULE_OF_RATES3"/>
      <sheetName val="Fill_this_out_first___2"/>
      <sheetName val="Bill_3_-_Site_Works2"/>
      <sheetName val="SCHEDULE_(3)2"/>
      <sheetName val="schedule_nos2"/>
      <sheetName val="Cable_data3"/>
      <sheetName val="Civil_Works2"/>
      <sheetName val="Material_2"/>
      <sheetName val="SPT_vs_PHI2"/>
      <sheetName val="INDIGINEOUS_ITEMS_2"/>
      <sheetName val="Rate_Analysis2"/>
      <sheetName val="Basement_Budget2"/>
      <sheetName val="Boq_Block_A2"/>
      <sheetName val="SITE_OVERHEADS2"/>
      <sheetName val="IO_List2"/>
      <sheetName val="Pipe_Supports2"/>
      <sheetName val="BOQ_(2)2"/>
      <sheetName val="Box-_Girder2"/>
      <sheetName val="BLOCK-A_(MEA_SHEET)2"/>
      <sheetName val="Sqn_Abs_G_6__2"/>
      <sheetName val="WO_Abs__G_2__6_DUs2"/>
      <sheetName val="Air_Abs_G_6__23_DUs2"/>
      <sheetName val="4-Int-_ele(RA)2"/>
      <sheetName val="Detail_1A2"/>
      <sheetName val="Asia_Revised_10-1-072"/>
      <sheetName val="All_Capital_Plan_P+L_10-1-072"/>
      <sheetName val="CP08_(2)2"/>
      <sheetName val="Planning_File_10-1-072"/>
      <sheetName val="Break_up_Sheet2"/>
      <sheetName val="E_&amp;_R2"/>
      <sheetName val="Lease_rents2"/>
      <sheetName val="DLC_lookups2"/>
      <sheetName val="Quote_Sheet2"/>
      <sheetName val="labour_coeff2"/>
      <sheetName val="Works_-_Quote_Sheet2"/>
      <sheetName val="Gen_Info2"/>
      <sheetName val="Indirect_expenses2"/>
      <sheetName val="Cost_Any_2"/>
      <sheetName val="LIST_OF_MAKES2"/>
      <sheetName val="SPILL_OVER2"/>
      <sheetName val="Bed_Class1"/>
      <sheetName val="Pile_cap1"/>
      <sheetName val="DTF_Summary1"/>
      <sheetName val="UNP-NCW_1"/>
      <sheetName val="Mat_Cost2"/>
      <sheetName val="GF_Columns1"/>
      <sheetName val="Form_61"/>
      <sheetName val="BOQ_Direct_selling_cost1"/>
      <sheetName val="MASTER_RATE_ANALYSIS1"/>
      <sheetName val="Intro_"/>
      <sheetName val="Elite_1_-_MBCL"/>
      <sheetName val="specification_options"/>
      <sheetName val="key_dates"/>
      <sheetName val="Cost_summary"/>
      <sheetName val="Contract_BOQ"/>
      <sheetName val="beam-reinft-machine_rm"/>
      <sheetName val="T1_WO"/>
      <sheetName val="VIWSCo1"/>
      <sheetName val="Direct_cost_shed_A-2_"/>
      <sheetName val="_Resource_list"/>
      <sheetName val="THANE_SITE"/>
      <sheetName val="BOQ_Distribution"/>
      <sheetName val="FF_Inst_RA_08_Inst_03"/>
      <sheetName val="Staff_Acco_8"/>
      <sheetName val="Tel__4"/>
      <sheetName val="Ext_light4"/>
      <sheetName val="Staff_Acco_9"/>
      <sheetName val="4_Annex_1_Basic_rate4"/>
      <sheetName val="DETAILED__BOQ4"/>
      <sheetName val="Detail_In_Door_Stad4"/>
      <sheetName val="Project_Details__4"/>
      <sheetName val="scurve_calc_(2)4"/>
      <sheetName val="Detail_P&amp;L4"/>
      <sheetName val="Assumption_Sheet4"/>
      <sheetName val="TBAL9697_-group_wise__sdpl4"/>
      <sheetName val="Bill_3_-_Site_Works3"/>
      <sheetName val="RCC,Ret__Wall4"/>
      <sheetName val="Load_Details(B2)4"/>
      <sheetName val="SCHEDULE_OF_RATES4"/>
      <sheetName val="APPENDIX_B-14"/>
      <sheetName val="Bill_3_14"/>
      <sheetName val="Legal_Risk_Analysis4"/>
      <sheetName val="PRECAST_lightconc-II4"/>
      <sheetName val="GR_slab-reinft3"/>
      <sheetName val="Fill_this_out_first___3"/>
      <sheetName val="Boq_Block_A3"/>
      <sheetName val="Rate_Analysis3"/>
      <sheetName val="Cable_data4"/>
      <sheetName val="Civil_Works3"/>
      <sheetName val="SCHEDULE_(3)3"/>
      <sheetName val="schedule_nos3"/>
      <sheetName val="Material_3"/>
      <sheetName val="SPT_vs_PHI3"/>
      <sheetName val="IO_List3"/>
      <sheetName val="Pipe_Supports3"/>
      <sheetName val="BOQ_(2)3"/>
      <sheetName val="Box-_Girder3"/>
      <sheetName val="INDIGINEOUS_ITEMS_3"/>
      <sheetName val="Basement_Budget3"/>
      <sheetName val="SITE_OVERHEADS3"/>
      <sheetName val="BLOCK-A_(MEA_SHEET)3"/>
      <sheetName val="Sqn_Abs_G_6__3"/>
      <sheetName val="WO_Abs__G_2__6_DUs3"/>
      <sheetName val="Air_Abs_G_6__23_DUs3"/>
      <sheetName val="4-Int-_ele(RA)3"/>
      <sheetName val="Detail_1A3"/>
      <sheetName val="Asia_Revised_10-1-073"/>
      <sheetName val="All_Capital_Plan_P+L_10-1-073"/>
      <sheetName val="CP08_(2)3"/>
      <sheetName val="Planning_File_10-1-073"/>
      <sheetName val="Break_up_Sheet3"/>
      <sheetName val="E_&amp;_R3"/>
      <sheetName val="Lease_rents3"/>
      <sheetName val="DLC_lookups3"/>
      <sheetName val="Quote_Sheet3"/>
      <sheetName val="labour_coeff3"/>
      <sheetName val="Works_-_Quote_Sheet3"/>
      <sheetName val="Gen_Info3"/>
      <sheetName val="Indirect_expenses3"/>
      <sheetName val="Cost_Any_3"/>
      <sheetName val="LIST_OF_MAKES3"/>
      <sheetName val="SPILL_OVER3"/>
      <sheetName val="Bed_Class2"/>
      <sheetName val="Pile_cap2"/>
      <sheetName val="DTF_Summary2"/>
      <sheetName val="Mat_Cost3"/>
      <sheetName val="GF_Columns2"/>
      <sheetName val="Form_62"/>
      <sheetName val="BOQ_Direct_selling_cost2"/>
      <sheetName val="UNP-NCW_2"/>
      <sheetName val="Intro_1"/>
      <sheetName val="MASTER_RATE_ANALYSIS2"/>
      <sheetName val="Contract_BOQ1"/>
      <sheetName val="Elite_1_-_MBCL1"/>
      <sheetName val="Cost_summary1"/>
      <sheetName val="Direct_cost_shed_A-2_1"/>
      <sheetName val="_Resource_list1"/>
      <sheetName val="THANE_SITE1"/>
      <sheetName val="BOQ_Distribution1"/>
      <sheetName val="key_dates1"/>
      <sheetName val="specification_options1"/>
      <sheetName val="FF_Inst_RA_08_Inst_031"/>
      <sheetName val="beam-reinft-machine_rm1"/>
      <sheetName val="T1_WO1"/>
      <sheetName val="Basic"/>
      <sheetName val="SCH"/>
      <sheetName val="SUMMARY-client"/>
      <sheetName val="RA"/>
      <sheetName val="ecc_res"/>
      <sheetName val="Blr hire"/>
      <sheetName val="bs BP 04 SA"/>
      <sheetName val="Staff_Acco_10"/>
      <sheetName val="Tel__5"/>
      <sheetName val="doq"/>
      <sheetName val="Indirect_x0005_????쌳ᎈ駜/"/>
      <sheetName val="Project_Brief"/>
      <sheetName val="Cover sheet"/>
      <sheetName val="AOQ-new "/>
      <sheetName val="water prop."/>
      <sheetName val="Ext_light5"/>
      <sheetName val="Staff_Acco_11"/>
      <sheetName val="DG Works (Supply)"/>
      <sheetName val="4_Annex_1_Basic_rate5"/>
      <sheetName val="DETAILED__BOQ5"/>
      <sheetName val="MG"/>
      <sheetName val="Detail_In_Door_Stad5"/>
      <sheetName val="Project_Details__5"/>
      <sheetName val="scurve_calc_(2)5"/>
      <sheetName val="Detail_P&amp;L5"/>
      <sheetName val="Assumption_Sheet5"/>
      <sheetName val="TBAL9697_-group_wise__sdpl5"/>
      <sheetName val="Bill_3_-_Site_Works4"/>
      <sheetName val="RCC,Ret__Wall5"/>
      <sheetName val="Load_Details(B2)5"/>
      <sheetName val="SCHEDULE_OF_RATES5"/>
      <sheetName val="APPENDIX_B-15"/>
      <sheetName val="Bill_3_15"/>
      <sheetName val="Legal_Risk_Analysis5"/>
      <sheetName val="PRECAST_lightconc-II5"/>
      <sheetName val="GR_slab-reinft4"/>
      <sheetName val="Fill_this_out_first___4"/>
      <sheetName val="Boq_Block_A4"/>
      <sheetName val="Rate_Analysis4"/>
      <sheetName val="Cable_data5"/>
      <sheetName val="Civil_Works4"/>
      <sheetName val="SCHEDULE_(3)4"/>
      <sheetName val="schedule_nos4"/>
      <sheetName val="Material_4"/>
      <sheetName val="SPT_vs_PHI4"/>
      <sheetName val="IO_List4"/>
      <sheetName val="Pipe_Supports4"/>
      <sheetName val="BOQ_(2)4"/>
      <sheetName val="Box-_Girder4"/>
      <sheetName val="INDIGINEOUS_ITEMS_4"/>
      <sheetName val="Basement_Budget4"/>
      <sheetName val="SITE_OVERHEADS4"/>
      <sheetName val="BLOCK-A_(MEA_SHEET)4"/>
      <sheetName val="Sqn_Abs_G_6__4"/>
      <sheetName val="WO_Abs__G_2__6_DUs4"/>
      <sheetName val="Air_Abs_G_6__23_DUs4"/>
      <sheetName val="4-Int-_ele(RA)4"/>
      <sheetName val="Detail_1A4"/>
      <sheetName val="Asia_Revised_10-1-074"/>
      <sheetName val="All_Capital_Plan_P+L_10-1-074"/>
      <sheetName val="CP08_(2)4"/>
      <sheetName val="Planning_File_10-1-074"/>
      <sheetName val="Break_up_Sheet4"/>
      <sheetName val="E_&amp;_R4"/>
      <sheetName val="Lease_rents4"/>
      <sheetName val="DLC_lookups4"/>
      <sheetName val="Quote_Sheet4"/>
      <sheetName val="labour_coeff4"/>
      <sheetName val="Works_-_Quote_Sheet4"/>
      <sheetName val="Gen_Info4"/>
      <sheetName val="Indirect_expenses4"/>
      <sheetName val="Cost_Any_4"/>
      <sheetName val="LIST_OF_MAKES4"/>
      <sheetName val="SPILL_OVER4"/>
      <sheetName val="Bed_Class3"/>
      <sheetName val="Pile_cap3"/>
      <sheetName val="DTF_Summary3"/>
      <sheetName val="Mat_Cost4"/>
      <sheetName val="GF_Columns3"/>
      <sheetName val="Form_63"/>
      <sheetName val="BOQ_Direct_selling_cost3"/>
      <sheetName val="UNP-NCW_3"/>
      <sheetName val="Intro_2"/>
      <sheetName val="MASTER_RATE_ANALYSIS3"/>
      <sheetName val="Contract_BOQ2"/>
      <sheetName val="Elite_1_-_MBCL2"/>
      <sheetName val="Cost_summary2"/>
      <sheetName val="Direct_cost_shed_A-2_2"/>
      <sheetName val="_Resource_list2"/>
      <sheetName val="THANE_SITE2"/>
      <sheetName val="BOQ_Distribution2"/>
      <sheetName val="key_dates2"/>
      <sheetName val="specification_options2"/>
      <sheetName val="FF_Inst_RA_08_Inst_032"/>
      <sheetName val="beam-reinft-machine_rm2"/>
      <sheetName val="T1_WO2"/>
      <sheetName val="Staff_Acco_12"/>
      <sheetName val="Tel__6"/>
      <sheetName val="Ext_light6"/>
      <sheetName val="Staff_Acco_13"/>
      <sheetName val="4_Annex_1_Basic_rate6"/>
      <sheetName val="DETAILED__BOQ6"/>
      <sheetName val="Detail_In_Door_Stad6"/>
      <sheetName val="Project_Details__6"/>
      <sheetName val="scurve_calc_(2)6"/>
      <sheetName val="Detail_P&amp;L6"/>
      <sheetName val="Assumption_Sheet6"/>
      <sheetName val="TBAL9697_-group_wise__sdpl6"/>
      <sheetName val="Bill_3_-_Site_Works5"/>
      <sheetName val="RCC,Ret__Wall6"/>
      <sheetName val="Load_Details(B2)6"/>
      <sheetName val="SCHEDULE_OF_RATES6"/>
      <sheetName val="APPENDIX_B-16"/>
      <sheetName val="Bill_3_16"/>
      <sheetName val="Legal_Risk_Analysis6"/>
      <sheetName val="PRECAST_lightconc-II6"/>
      <sheetName val="GR_slab-reinft5"/>
      <sheetName val="Fill_this_out_first___5"/>
      <sheetName val="Boq_Block_A5"/>
      <sheetName val="Rate_Analysis5"/>
      <sheetName val="Cable_data6"/>
      <sheetName val="Civil_Works5"/>
      <sheetName val="SCHEDULE_(3)5"/>
      <sheetName val="schedule_nos5"/>
      <sheetName val="Material_5"/>
      <sheetName val="SPT_vs_PHI5"/>
      <sheetName val="IO_List5"/>
      <sheetName val="Pipe_Supports5"/>
      <sheetName val="BOQ_(2)5"/>
      <sheetName val="Box-_Girder5"/>
      <sheetName val="INDIGINEOUS_ITEMS_5"/>
      <sheetName val="Basement_Budget5"/>
      <sheetName val="SITE_OVERHEADS5"/>
      <sheetName val="BLOCK-A_(MEA_SHEET)5"/>
      <sheetName val="Sqn_Abs_G_6__5"/>
      <sheetName val="WO_Abs__G_2__6_DUs5"/>
      <sheetName val="Air_Abs_G_6__23_DUs5"/>
      <sheetName val="4-Int-_ele(RA)5"/>
      <sheetName val="Detail_1A5"/>
      <sheetName val="Asia_Revised_10-1-075"/>
      <sheetName val="All_Capital_Plan_P+L_10-1-075"/>
      <sheetName val="CP08_(2)5"/>
      <sheetName val="Planning_File_10-1-075"/>
      <sheetName val="Break_up_Sheet5"/>
      <sheetName val="E_&amp;_R5"/>
      <sheetName val="Lease_rents5"/>
      <sheetName val="DLC_lookups5"/>
      <sheetName val="Quote_Sheet5"/>
      <sheetName val="labour_coeff5"/>
      <sheetName val="Works_-_Quote_Sheet5"/>
      <sheetName val="Gen_Info5"/>
      <sheetName val="Indirect_expenses5"/>
      <sheetName val="Cost_Any_5"/>
      <sheetName val="LIST_OF_MAKES5"/>
      <sheetName val="SPILL_OVER5"/>
      <sheetName val="Bed_Class4"/>
      <sheetName val="Pile_cap4"/>
      <sheetName val="DTF_Summary4"/>
      <sheetName val="Mat_Cost5"/>
      <sheetName val="GF_Columns4"/>
      <sheetName val="Form_64"/>
      <sheetName val="BOQ_Direct_selling_cost4"/>
      <sheetName val="UNP-NCW_4"/>
      <sheetName val="Intro_3"/>
      <sheetName val="MASTER_RATE_ANALYSIS4"/>
      <sheetName val="Contract_BOQ3"/>
      <sheetName val="Elite_1_-_MBCL3"/>
      <sheetName val="Cost_summary3"/>
      <sheetName val="Direct_cost_shed_A-2_3"/>
      <sheetName val="_Resource_list3"/>
      <sheetName val="THANE_SITE3"/>
      <sheetName val="BOQ_Distribution3"/>
      <sheetName val="key_dates3"/>
      <sheetName val="specification_options3"/>
      <sheetName val="FF_Inst_RA_08_Inst_033"/>
      <sheetName val="beam-reinft-machine_rm3"/>
      <sheetName val="T1_WO3"/>
      <sheetName val="1.00"/>
      <sheetName val="Indirect_x0005_"/>
      <sheetName val="A-General"/>
      <sheetName val="Staff_Acco_14"/>
      <sheetName val="Tel__7"/>
      <sheetName val="Ext_light7"/>
      <sheetName val="Staff_Acco_15"/>
      <sheetName val="4_Annex_1_Basic_rate7"/>
      <sheetName val="DETAILED__BOQ7"/>
      <sheetName val="Detail_In_Door_Stad7"/>
      <sheetName val="Project_Details__7"/>
      <sheetName val="scurve_calc_(2)7"/>
      <sheetName val="Detail_P&amp;L7"/>
      <sheetName val="Assumption_Sheet7"/>
      <sheetName val="TBAL9697_-group_wise__sdpl7"/>
      <sheetName val="Bill_3_-_Site_Works6"/>
      <sheetName val="RCC,Ret__Wall7"/>
      <sheetName val="Load_Details(B2)7"/>
      <sheetName val="SCHEDULE_OF_RATES7"/>
      <sheetName val="APPENDIX_B-17"/>
      <sheetName val="Bill_3_17"/>
      <sheetName val="Legal_Risk_Analysis7"/>
      <sheetName val="PRECAST_lightconc-II7"/>
      <sheetName val="GR_slab-reinft6"/>
      <sheetName val="Fill_this_out_first___6"/>
      <sheetName val="Boq_Block_A6"/>
      <sheetName val="Rate_Analysis6"/>
      <sheetName val="Cable_data7"/>
      <sheetName val="Civil_Works6"/>
      <sheetName val="SCHEDULE_(3)6"/>
      <sheetName val="schedule_nos6"/>
      <sheetName val="Material_6"/>
      <sheetName val="SPT_vs_PHI6"/>
      <sheetName val="IO_List6"/>
      <sheetName val="Pipe_Supports6"/>
      <sheetName val="BOQ_(2)6"/>
      <sheetName val="Box-_Girder6"/>
      <sheetName val="INDIGINEOUS_ITEMS_6"/>
      <sheetName val="Basement_Budget6"/>
      <sheetName val="SITE_OVERHEADS6"/>
      <sheetName val="BLOCK-A_(MEA_SHEET)6"/>
      <sheetName val="Sqn_Abs_G_6__6"/>
      <sheetName val="WO_Abs__G_2__6_DUs6"/>
      <sheetName val="Air_Abs_G_6__23_DUs6"/>
      <sheetName val="4-Int-_ele(RA)6"/>
      <sheetName val="Detail_1A6"/>
      <sheetName val="Asia_Revised_10-1-076"/>
      <sheetName val="All_Capital_Plan_P+L_10-1-076"/>
      <sheetName val="CP08_(2)6"/>
      <sheetName val="Planning_File_10-1-076"/>
      <sheetName val="Break_up_Sheet6"/>
      <sheetName val="E_&amp;_R6"/>
      <sheetName val="Lease_rents6"/>
      <sheetName val="DLC_lookups6"/>
      <sheetName val="Quote_Sheet6"/>
      <sheetName val="labour_coeff6"/>
      <sheetName val="Works_-_Quote_Sheet6"/>
      <sheetName val="Gen_Info6"/>
      <sheetName val="Indirect_expenses6"/>
      <sheetName val="Cost_Any_6"/>
      <sheetName val="LIST_OF_MAKES6"/>
      <sheetName val="SPILL_OVER6"/>
      <sheetName val="Bed_Class5"/>
      <sheetName val="Pile_cap5"/>
      <sheetName val="DTF_Summary5"/>
      <sheetName val="Mat_Cost6"/>
      <sheetName val="GF_Columns5"/>
      <sheetName val="Form_65"/>
      <sheetName val="BOQ_Direct_selling_cost5"/>
      <sheetName val="UNP-NCW_5"/>
      <sheetName val="Intro_4"/>
      <sheetName val="MASTER_RATE_ANALYSIS5"/>
      <sheetName val="Contract_BOQ4"/>
      <sheetName val="Elite_1_-_MBCL4"/>
      <sheetName val="Cost_summary4"/>
      <sheetName val="Direct_cost_shed_A-2_4"/>
      <sheetName val="_Resource_list4"/>
      <sheetName val="THANE_SITE4"/>
      <sheetName val="BOQ_Distribution4"/>
      <sheetName val="key_dates4"/>
      <sheetName val="specification_options4"/>
      <sheetName val="FF_Inst_RA_08_Inst_034"/>
      <sheetName val="beam-reinft-machine_rm4"/>
      <sheetName val="T1_WO4"/>
      <sheetName val="A_O_R_"/>
      <sheetName val="beam-reinft-IIInd_floor"/>
      <sheetName val="M_R_List_(2)"/>
      <sheetName val="Balance_Sheet_"/>
      <sheetName val="Staff_Acco_16"/>
      <sheetName val="Tel__8"/>
      <sheetName val="Ext_light8"/>
      <sheetName val="Staff_Acco_17"/>
      <sheetName val="4_Annex_1_Basic_rate8"/>
      <sheetName val="DETAILED__BOQ8"/>
      <sheetName val="Detail_In_Door_Stad8"/>
      <sheetName val="Project_Details__8"/>
      <sheetName val="scurve_calc_(2)8"/>
      <sheetName val="Detail_P&amp;L8"/>
      <sheetName val="Assumption_Sheet8"/>
      <sheetName val="TBAL9697_-group_wise__sdpl8"/>
      <sheetName val="Bill_3_-_Site_Works7"/>
      <sheetName val="RCC,Ret__Wall8"/>
      <sheetName val="Load_Details(B2)8"/>
      <sheetName val="SCHEDULE_OF_RATES8"/>
      <sheetName val="APPENDIX_B-18"/>
      <sheetName val="Bill_3_18"/>
      <sheetName val="Legal_Risk_Analysis8"/>
      <sheetName val="PRECAST_lightconc-II8"/>
      <sheetName val="GR_slab-reinft7"/>
      <sheetName val="Fill_this_out_first___7"/>
      <sheetName val="Boq_Block_A7"/>
      <sheetName val="Rate_Analysis7"/>
      <sheetName val="Cable_data8"/>
      <sheetName val="Civil_Works7"/>
      <sheetName val="SCHEDULE_(3)7"/>
      <sheetName val="schedule_nos7"/>
      <sheetName val="Material_7"/>
      <sheetName val="SPT_vs_PHI7"/>
      <sheetName val="IO_List7"/>
      <sheetName val="Pipe_Supports7"/>
      <sheetName val="BOQ_(2)7"/>
      <sheetName val="Box-_Girder7"/>
      <sheetName val="INDIGINEOUS_ITEMS_7"/>
      <sheetName val="Basement_Budget7"/>
      <sheetName val="SITE_OVERHEADS7"/>
      <sheetName val="BLOCK-A_(MEA_SHEET)7"/>
      <sheetName val="Sqn_Abs_G_6__7"/>
      <sheetName val="WO_Abs__G_2__6_DUs7"/>
      <sheetName val="Air_Abs_G_6__23_DUs7"/>
      <sheetName val="4-Int-_ele(RA)7"/>
      <sheetName val="Detail_1A7"/>
      <sheetName val="Asia_Revised_10-1-077"/>
      <sheetName val="All_Capital_Plan_P+L_10-1-077"/>
      <sheetName val="CP08_(2)7"/>
      <sheetName val="Planning_File_10-1-077"/>
      <sheetName val="Break_up_Sheet7"/>
      <sheetName val="E_&amp;_R7"/>
      <sheetName val="Lease_rents7"/>
      <sheetName val="DLC_lookups7"/>
      <sheetName val="Quote_Sheet7"/>
      <sheetName val="labour_coeff7"/>
      <sheetName val="Works_-_Quote_Sheet7"/>
      <sheetName val="Gen_Info7"/>
      <sheetName val="Indirect_expenses7"/>
      <sheetName val="Cost_Any_7"/>
      <sheetName val="LIST_OF_MAKES7"/>
      <sheetName val="SPILL_OVER7"/>
      <sheetName val="Bed_Class6"/>
      <sheetName val="Pile_cap6"/>
      <sheetName val="DTF_Summary6"/>
      <sheetName val="Mat_Cost7"/>
      <sheetName val="GF_Columns6"/>
      <sheetName val="Form_66"/>
      <sheetName val="BOQ_Direct_selling_cost6"/>
      <sheetName val="UNP-NCW_6"/>
      <sheetName val="Intro_5"/>
      <sheetName val="MASTER_RATE_ANALYSIS6"/>
      <sheetName val="Contract_BOQ5"/>
      <sheetName val="Elite_1_-_MBCL5"/>
      <sheetName val="Cost_summary5"/>
      <sheetName val="Direct_cost_shed_A-2_5"/>
      <sheetName val="_Resource_list5"/>
      <sheetName val="THANE_SITE5"/>
      <sheetName val="BOQ_Distribution5"/>
      <sheetName val="key_dates5"/>
      <sheetName val="specification_options5"/>
      <sheetName val="FF_Inst_RA_08_Inst_035"/>
      <sheetName val="beam-reinft-machine_rm5"/>
      <sheetName val="T1_WO5"/>
      <sheetName val="A_O_R_1"/>
      <sheetName val="beam-reinft-IIInd_floor1"/>
      <sheetName val="M_R_List_(2)1"/>
      <sheetName val="Balance_Sheet_1"/>
      <sheetName val="Staff_Acco_18"/>
      <sheetName val="Tel__9"/>
      <sheetName val="Ext_light9"/>
      <sheetName val="Staff_Acco_19"/>
      <sheetName val="4_Annex_1_Basic_rate9"/>
      <sheetName val="DETAILED__BOQ9"/>
      <sheetName val="Detail_In_Door_Stad9"/>
      <sheetName val="Project_Details__9"/>
      <sheetName val="scurve_calc_(2)9"/>
      <sheetName val="Detail_P&amp;L9"/>
      <sheetName val="Assumption_Sheet9"/>
      <sheetName val="TBAL9697_-group_wise__sdpl9"/>
      <sheetName val="Bill_3_-_Site_Works8"/>
      <sheetName val="RCC,Ret__Wall9"/>
      <sheetName val="Load_Details(B2)9"/>
      <sheetName val="SCHEDULE_OF_RATES9"/>
      <sheetName val="APPENDIX_B-19"/>
      <sheetName val="Bill_3_19"/>
      <sheetName val="Legal_Risk_Analysis9"/>
      <sheetName val="PRECAST_lightconc-II9"/>
      <sheetName val="GR_slab-reinft8"/>
      <sheetName val="Fill_this_out_first___8"/>
      <sheetName val="Boq_Block_A8"/>
      <sheetName val="Rate_Analysis8"/>
      <sheetName val="Cable_data9"/>
      <sheetName val="Civil_Works8"/>
      <sheetName val="SCHEDULE_(3)8"/>
      <sheetName val="schedule_nos8"/>
      <sheetName val="Material_8"/>
      <sheetName val="SPT_vs_PHI8"/>
      <sheetName val="IO_List8"/>
      <sheetName val="Pipe_Supports8"/>
      <sheetName val="BOQ_(2)8"/>
      <sheetName val="Box-_Girder8"/>
      <sheetName val="INDIGINEOUS_ITEMS_8"/>
      <sheetName val="Basement_Budget8"/>
      <sheetName val="SITE_OVERHEADS8"/>
      <sheetName val="BLOCK-A_(MEA_SHEET)8"/>
      <sheetName val="Sqn_Abs_G_6__8"/>
      <sheetName val="WO_Abs__G_2__6_DUs8"/>
      <sheetName val="Air_Abs_G_6__23_DUs8"/>
      <sheetName val="4-Int-_ele(RA)8"/>
      <sheetName val="Detail_1A8"/>
      <sheetName val="Asia_Revised_10-1-078"/>
      <sheetName val="All_Capital_Plan_P+L_10-1-078"/>
      <sheetName val="CP08_(2)8"/>
      <sheetName val="Planning_File_10-1-078"/>
      <sheetName val="Break_up_Sheet8"/>
      <sheetName val="E_&amp;_R8"/>
      <sheetName val="Lease_rents8"/>
      <sheetName val="DLC_lookups8"/>
      <sheetName val="Quote_Sheet8"/>
      <sheetName val="labour_coeff8"/>
      <sheetName val="Works_-_Quote_Sheet8"/>
      <sheetName val="Gen_Info8"/>
      <sheetName val="Indirect_expenses8"/>
      <sheetName val="Cost_Any_8"/>
      <sheetName val="LIST_OF_MAKES8"/>
      <sheetName val="SPILL_OVER8"/>
      <sheetName val="Bed_Class7"/>
      <sheetName val="Pile_cap7"/>
      <sheetName val="DTF_Summary7"/>
      <sheetName val="Mat_Cost8"/>
      <sheetName val="GF_Columns7"/>
      <sheetName val="Form_67"/>
      <sheetName val="BOQ_Direct_selling_cost7"/>
      <sheetName val="UNP-NCW_7"/>
      <sheetName val="Intro_6"/>
      <sheetName val="MASTER_RATE_ANALYSIS7"/>
      <sheetName val="Contract_BOQ6"/>
      <sheetName val="Elite_1_-_MBCL6"/>
      <sheetName val="Cost_summary6"/>
      <sheetName val="Direct_cost_shed_A-2_6"/>
      <sheetName val="_Resource_list6"/>
      <sheetName val="THANE_SITE6"/>
      <sheetName val="BOQ_Distribution6"/>
      <sheetName val="key_dates6"/>
      <sheetName val="specification_options6"/>
      <sheetName val="FF_Inst_RA_08_Inst_036"/>
      <sheetName val="beam-reinft-machine_rm6"/>
      <sheetName val="T1_WO6"/>
      <sheetName val="A_O_R_2"/>
      <sheetName val="beam-reinft-IIInd_floor2"/>
      <sheetName val="M_R_List_(2)2"/>
      <sheetName val="Balance_Sheet_2"/>
      <sheetName val="Location"/>
      <sheetName val=" B3"/>
      <sheetName val=" B1"/>
      <sheetName val="Introduction"/>
      <sheetName val="Old"/>
      <sheetName val="Operating Statistics"/>
      <sheetName val="Financials"/>
      <sheetName val="FitOutConfCentre"/>
      <sheetName val="Lowside"/>
      <sheetName val="Chennai"/>
      <sheetName val="Rollup"/>
      <sheetName val="BC &amp; MNB "/>
      <sheetName val="PCC"/>
      <sheetName val="220 11  BS "/>
      <sheetName val="Annexue B"/>
      <sheetName val="Elect."/>
      <sheetName val="Civil BOQ"/>
      <sheetName val="basdat"/>
      <sheetName val="P&amp;LSum"/>
      <sheetName val="Lstsub"/>
      <sheetName val="$ KURLARI"/>
      <sheetName val="Lab"/>
      <sheetName val="Material&amp;equipment"/>
      <sheetName val="office"/>
      <sheetName val="inquiry"/>
      <sheetName val="Sheet5"/>
      <sheetName val="ITEMS"/>
      <sheetName val="OCM&amp;PROF"/>
      <sheetName val="detailed"/>
      <sheetName val="Code"/>
      <sheetName val="Index"/>
      <sheetName val="Sch-1A"/>
      <sheetName val="Sch-2A"/>
      <sheetName val="Sch-5A"/>
      <sheetName val="Sch-6A"/>
      <sheetName val="Sch-7A-I"/>
      <sheetName val="Sch-7A-II"/>
      <sheetName val="Sch-8A"/>
      <sheetName val="Sch-9A"/>
      <sheetName val="Sch-10A"/>
      <sheetName val="Sch-11A"/>
      <sheetName val="Sch-12A"/>
      <sheetName val="Sch-13A"/>
      <sheetName val="Sch-14A"/>
      <sheetName val="Sch-15A"/>
      <sheetName val="grid"/>
      <sheetName val="주관사업"/>
      <sheetName val="Lead"/>
      <sheetName val="Desgn(zone I)"/>
      <sheetName val="Indirect_x0005__x0000__x0000__x0000__x0000_쌳ᎈ駜_"/>
      <sheetName val="Indirect_x0005__x0000__x0000__"/>
      <sheetName val="Boq (Main Building)"/>
      <sheetName val="Summary Transformers"/>
      <sheetName val="Total  Amount"/>
      <sheetName val="[saihous.ele.xls]Indirect_x0005__x0000__x0000__x0000__x0000_"/>
      <sheetName val="EMLWorkstations"/>
      <sheetName val="EMLLaptops"/>
      <sheetName val="EMLServers"/>
      <sheetName val="upa"/>
      <sheetName val="PA- Consutant "/>
      <sheetName val="Basement  Works"/>
      <sheetName val="11-hsd"/>
      <sheetName val="2-utility"/>
      <sheetName val="149"/>
      <sheetName val="Staff_Acco_20"/>
      <sheetName val="Tel__10"/>
      <sheetName val="Ext_light10"/>
      <sheetName val="Staff_Acco_21"/>
      <sheetName val="4_Annex_1_Basic_rate10"/>
      <sheetName val="DETAILED__BOQ10"/>
      <sheetName val="Detail_In_Door_Stad10"/>
      <sheetName val="Project_Details__10"/>
      <sheetName val="RCC,Ret__Wall10"/>
      <sheetName val="Load_Details(B2)10"/>
      <sheetName val="TBAL9697_-group_wise__sdpl10"/>
      <sheetName val="scurve_calc_(2)10"/>
      <sheetName val="Rate_Analysis9"/>
      <sheetName val="Bill_3_-_Site_Works9"/>
      <sheetName val="GR_slab-reinft9"/>
      <sheetName val="Staff_Acco_22"/>
      <sheetName val="Tel__11"/>
      <sheetName val="Ext_light11"/>
      <sheetName val="Staff_Acco_23"/>
      <sheetName val="4_Annex_1_Basic_rate11"/>
      <sheetName val="DETAILED__BOQ11"/>
      <sheetName val="Detail_In_Door_Stad11"/>
      <sheetName val="Project_Details__11"/>
      <sheetName val="RCC,Ret__Wall11"/>
      <sheetName val="Load_Details(B2)11"/>
      <sheetName val="TBAL9697_-group_wise__sdpl11"/>
      <sheetName val="scurve_calc_(2)11"/>
      <sheetName val="SCHEDULE_OF_RATES10"/>
      <sheetName val="Rate_Analysis10"/>
      <sheetName val="Detail_P&amp;L10"/>
      <sheetName val="Assumption_Sheet10"/>
      <sheetName val="Legal_Risk_Analysis10"/>
      <sheetName val="Bill_3_-_Site_Works10"/>
      <sheetName val="GR_slab-reinft10"/>
      <sheetName val="Staff_Acco_30"/>
      <sheetName val="Tel__15"/>
      <sheetName val="Ext_light15"/>
      <sheetName val="Staff_Acco_31"/>
      <sheetName val="4_Annex_1_Basic_rate15"/>
      <sheetName val="DETAILED__BOQ15"/>
      <sheetName val="Detail_In_Door_Stad15"/>
      <sheetName val="Project_Details__15"/>
      <sheetName val="RCC,Ret__Wall15"/>
      <sheetName val="Load_Details(B2)15"/>
      <sheetName val="TBAL9697_-group_wise__sdpl15"/>
      <sheetName val="scurve_calc_(2)15"/>
      <sheetName val="SCHEDULE_OF_RATES14"/>
      <sheetName val="Rate_Analysis14"/>
      <sheetName val="Detail_P&amp;L14"/>
      <sheetName val="Assumption_Sheet14"/>
      <sheetName val="Legal_Risk_Analysis14"/>
      <sheetName val="Bill_3_-_Site_Works14"/>
      <sheetName val="GR_slab-reinft14"/>
      <sheetName val="Staff_Acco_24"/>
      <sheetName val="Tel__12"/>
      <sheetName val="Ext_light12"/>
      <sheetName val="Staff_Acco_25"/>
      <sheetName val="4_Annex_1_Basic_rate12"/>
      <sheetName val="DETAILED__BOQ12"/>
      <sheetName val="Detail_In_Door_Stad12"/>
      <sheetName val="Project_Details__12"/>
      <sheetName val="RCC,Ret__Wall12"/>
      <sheetName val="Load_Details(B2)12"/>
      <sheetName val="TBAL9697_-group_wise__sdpl12"/>
      <sheetName val="scurve_calc_(2)12"/>
      <sheetName val="SCHEDULE_OF_RATES11"/>
      <sheetName val="Rate_Analysis11"/>
      <sheetName val="Detail_P&amp;L11"/>
      <sheetName val="Assumption_Sheet11"/>
      <sheetName val="Legal_Risk_Analysis11"/>
      <sheetName val="Bill_3_-_Site_Works11"/>
      <sheetName val="GR_slab-reinft11"/>
      <sheetName val="Staff_Acco_26"/>
      <sheetName val="Tel__13"/>
      <sheetName val="Ext_light13"/>
      <sheetName val="Staff_Acco_27"/>
      <sheetName val="4_Annex_1_Basic_rate13"/>
      <sheetName val="DETAILED__BOQ13"/>
      <sheetName val="Detail_In_Door_Stad13"/>
      <sheetName val="Project_Details__13"/>
      <sheetName val="RCC,Ret__Wall13"/>
      <sheetName val="Load_Details(B2)13"/>
      <sheetName val="TBAL9697_-group_wise__sdpl13"/>
      <sheetName val="scurve_calc_(2)13"/>
      <sheetName val="SCHEDULE_OF_RATES12"/>
      <sheetName val="Rate_Analysis12"/>
      <sheetName val="Detail_P&amp;L12"/>
      <sheetName val="Assumption_Sheet12"/>
      <sheetName val="Legal_Risk_Analysis12"/>
      <sheetName val="Bill_3_-_Site_Works12"/>
      <sheetName val="GR_slab-reinft12"/>
      <sheetName val="Staff_Acco_28"/>
      <sheetName val="Tel__14"/>
      <sheetName val="Ext_light14"/>
      <sheetName val="Staff_Acco_29"/>
      <sheetName val="4_Annex_1_Basic_rate14"/>
      <sheetName val="DETAILED__BOQ14"/>
      <sheetName val="Detail_In_Door_Stad14"/>
      <sheetName val="Project_Details__14"/>
      <sheetName val="RCC,Ret__Wall14"/>
      <sheetName val="Load_Details(B2)14"/>
      <sheetName val="TBAL9697_-group_wise__sdpl14"/>
      <sheetName val="scurve_calc_(2)14"/>
      <sheetName val="SCHEDULE_OF_RATES13"/>
      <sheetName val="Rate_Analysis13"/>
      <sheetName val="Detail_P&amp;L13"/>
      <sheetName val="Assumption_Sheet13"/>
      <sheetName val="Legal_Risk_Analysis13"/>
      <sheetName val="Bill_3_-_Site_Works13"/>
      <sheetName val="GR_slab-reinft13"/>
      <sheetName val="Staff_Acco_32"/>
      <sheetName val="Tel__16"/>
      <sheetName val="Ext_light16"/>
      <sheetName val="Staff_Acco_33"/>
      <sheetName val="4_Annex_1_Basic_rate16"/>
      <sheetName val="DETAILED__BOQ16"/>
      <sheetName val="Detail_In_Door_Stad16"/>
      <sheetName val="Project_Details__16"/>
      <sheetName val="RCC,Ret__Wall16"/>
      <sheetName val="Load_Details(B2)16"/>
      <sheetName val="TBAL9697_-group_wise__sdpl16"/>
      <sheetName val="scurve_calc_(2)16"/>
      <sheetName val="SCHEDULE_OF_RATES15"/>
      <sheetName val="Rate_Analysis15"/>
      <sheetName val="Detail_P&amp;L15"/>
      <sheetName val="Assumption_Sheet15"/>
      <sheetName val="Legal_Risk_Analysis15"/>
      <sheetName val="Bill_3_-_Site_Works15"/>
      <sheetName val="GR_slab-reinft15"/>
      <sheetName val="Staff_Acco_34"/>
      <sheetName val="Tel__17"/>
      <sheetName val="Ext_light17"/>
      <sheetName val="Staff_Acco_35"/>
      <sheetName val="4_Annex_1_Basic_rate17"/>
      <sheetName val="DETAILED__BOQ17"/>
      <sheetName val="Detail_In_Door_Stad17"/>
      <sheetName val="Project_Details__17"/>
      <sheetName val="RCC,Ret__Wall17"/>
      <sheetName val="Load_Details(B2)17"/>
      <sheetName val="TBAL9697_-group_wise__sdpl17"/>
      <sheetName val="scurve_calc_(2)17"/>
      <sheetName val="SCHEDULE_OF_RATES16"/>
      <sheetName val="Rate_Analysis16"/>
      <sheetName val="Detail_P&amp;L16"/>
      <sheetName val="Assumption_Sheet16"/>
      <sheetName val="Legal_Risk_Analysis16"/>
      <sheetName val="Bill_3_-_Site_Works16"/>
      <sheetName val="GR_slab-reinft16"/>
      <sheetName val="Staff_Acco_36"/>
      <sheetName val="Tel__18"/>
      <sheetName val="Ext_light18"/>
      <sheetName val="Staff_Acco_37"/>
      <sheetName val="4_Annex_1_Basic_rate18"/>
      <sheetName val="DETAILED__BOQ18"/>
      <sheetName val="Detail_In_Door_Stad18"/>
      <sheetName val="Project_Details__18"/>
      <sheetName val="RCC,Ret__Wall18"/>
      <sheetName val="Load_Details(B2)18"/>
      <sheetName val="TBAL9697_-group_wise__sdpl18"/>
      <sheetName val="scurve_calc_(2)18"/>
      <sheetName val="SCHEDULE_OF_RATES17"/>
      <sheetName val="Rate_Analysis17"/>
      <sheetName val="Detail_P&amp;L17"/>
      <sheetName val="Assumption_Sheet17"/>
      <sheetName val="Legal_Risk_Analysis17"/>
      <sheetName val="Bill_3_-_Site_Works17"/>
      <sheetName val="GR_slab-reinft17"/>
      <sheetName val="Staff_Acco_40"/>
      <sheetName val="Tel__20"/>
      <sheetName val="Ext_light20"/>
      <sheetName val="Staff_Acco_41"/>
      <sheetName val="4_Annex_1_Basic_rate20"/>
      <sheetName val="DETAILED__BOQ20"/>
      <sheetName val="Detail_In_Door_Stad20"/>
      <sheetName val="Project_Details__20"/>
      <sheetName val="RCC,Ret__Wall20"/>
      <sheetName val="Load_Details(B2)20"/>
      <sheetName val="TBAL9697_-group_wise__sdpl20"/>
      <sheetName val="scurve_calc_(2)20"/>
      <sheetName val="SCHEDULE_OF_RATES19"/>
      <sheetName val="Rate_Analysis19"/>
      <sheetName val="Detail_P&amp;L19"/>
      <sheetName val="Assumption_Sheet19"/>
      <sheetName val="Legal_Risk_Analysis19"/>
      <sheetName val="Bill_3_-_Site_Works19"/>
      <sheetName val="GR_slab-reinft19"/>
      <sheetName val="Staff_Acco_38"/>
      <sheetName val="Tel__19"/>
      <sheetName val="Ext_light19"/>
      <sheetName val="Staff_Acco_39"/>
      <sheetName val="4_Annex_1_Basic_rate19"/>
      <sheetName val="DETAILED__BOQ19"/>
      <sheetName val="Detail_In_Door_Stad19"/>
      <sheetName val="Project_Details__19"/>
      <sheetName val="RCC,Ret__Wall19"/>
      <sheetName val="Load_Details(B2)19"/>
      <sheetName val="TBAL9697_-group_wise__sdpl19"/>
      <sheetName val="scurve_calc_(2)19"/>
      <sheetName val="SCHEDULE_OF_RATES18"/>
      <sheetName val="Rate_Analysis18"/>
      <sheetName val="Detail_P&amp;L18"/>
      <sheetName val="Assumption_Sheet18"/>
      <sheetName val="Legal_Risk_Analysis18"/>
      <sheetName val="Bill_3_-_Site_Works18"/>
      <sheetName val="GR_slab-reinft18"/>
      <sheetName val="Staff_Acco_42"/>
      <sheetName val="Tel__21"/>
      <sheetName val="Ext_light21"/>
      <sheetName val="Staff_Acco_43"/>
      <sheetName val="4_Annex_1_Basic_rate21"/>
      <sheetName val="DETAILED__BOQ21"/>
      <sheetName val="Detail_In_Door_Stad21"/>
      <sheetName val="Project_Details__21"/>
      <sheetName val="RCC,Ret__Wall21"/>
      <sheetName val="Load_Details(B2)21"/>
      <sheetName val="TBAL9697_-group_wise__sdpl21"/>
      <sheetName val="scurve_calc_(2)21"/>
      <sheetName val="SCHEDULE_OF_RATES20"/>
      <sheetName val="Rate_Analysis20"/>
      <sheetName val="Detail_P&amp;L20"/>
      <sheetName val="Assumption_Sheet20"/>
      <sheetName val="Legal_Risk_Analysis20"/>
      <sheetName val="Bill_3_-_Site_Works20"/>
      <sheetName val="GR_slab-reinft20"/>
      <sheetName val="Staff_Acco_44"/>
      <sheetName val="Tel__22"/>
      <sheetName val="Ext_light22"/>
      <sheetName val="Staff_Acco_45"/>
      <sheetName val="4_Annex_1_Basic_rate22"/>
      <sheetName val="DETAILED__BOQ22"/>
      <sheetName val="Detail_In_Door_Stad22"/>
      <sheetName val="Project_Details__22"/>
      <sheetName val="RCC,Ret__Wall22"/>
      <sheetName val="Load_Details(B2)22"/>
      <sheetName val="TBAL9697_-group_wise__sdpl22"/>
      <sheetName val="scurve_calc_(2)22"/>
      <sheetName val="SCHEDULE_OF_RATES21"/>
      <sheetName val="Rate_Analysis21"/>
      <sheetName val="Detail_P&amp;L21"/>
      <sheetName val="Assumption_Sheet21"/>
      <sheetName val="Legal_Risk_Analysis21"/>
      <sheetName val="Bill_3_-_Site_Works21"/>
      <sheetName val="GR_slab-reinft21"/>
      <sheetName val="Staff_Acco_46"/>
      <sheetName val="Tel__23"/>
      <sheetName val="Ext_light23"/>
      <sheetName val="Staff_Acco_47"/>
      <sheetName val="4_Annex_1_Basic_rate23"/>
      <sheetName val="DETAILED__BOQ23"/>
      <sheetName val="Detail_In_Door_Stad23"/>
      <sheetName val="Project_Details__23"/>
      <sheetName val="RCC,Ret__Wall23"/>
      <sheetName val="Load_Details(B2)23"/>
      <sheetName val="TBAL9697_-group_wise__sdpl23"/>
      <sheetName val="scurve_calc_(2)23"/>
      <sheetName val="SCHEDULE_OF_RATES22"/>
      <sheetName val="Rate_Analysis22"/>
      <sheetName val="Detail_P&amp;L22"/>
      <sheetName val="Assumption_Sheet22"/>
      <sheetName val="Legal_Risk_Analysis22"/>
      <sheetName val="Bill_3_-_Site_Works22"/>
      <sheetName val="GR_slab-reinft22"/>
      <sheetName val="D2_CO"/>
      <sheetName val="FINOLEX"/>
      <sheetName val="Names&amp;Cases"/>
      <sheetName val="BS1"/>
      <sheetName val="RMes"/>
      <sheetName val="final abstract"/>
      <sheetName val="Basic Resources"/>
      <sheetName val="10"/>
      <sheetName val="11A"/>
      <sheetName val="11B "/>
      <sheetName val="12A"/>
      <sheetName val="12B"/>
      <sheetName val="2A"/>
      <sheetName val="2B"/>
      <sheetName val="2C"/>
      <sheetName val="2D"/>
      <sheetName val="2E"/>
      <sheetName val="2F"/>
      <sheetName val="2G"/>
      <sheetName val="2H"/>
      <sheetName val="3A"/>
      <sheetName val="3B"/>
      <sheetName val="4"/>
      <sheetName val="6A"/>
      <sheetName val="6B"/>
      <sheetName val="7A"/>
      <sheetName val="7B"/>
      <sheetName val="8A"/>
      <sheetName val="8B"/>
      <sheetName val="9A"/>
      <sheetName val="9B"/>
      <sheetName val="9C"/>
      <sheetName val="9D"/>
      <sheetName val="9E"/>
      <sheetName val="9F"/>
      <sheetName val="9G"/>
      <sheetName val="9H"/>
      <sheetName val="9I"/>
      <sheetName val="9J"/>
      <sheetName val="9K"/>
      <sheetName val="5"/>
      <sheetName val="13"/>
      <sheetName val="1"/>
      <sheetName val="14"/>
      <sheetName val="Indirect_x0005_____쌳ᎈ駜_"/>
      <sheetName val="SC Cost MAR 02"/>
      <sheetName val="10. &amp; 11. Rate Code &amp; BQ"/>
      <sheetName val="CERTIFICATE"/>
      <sheetName val="Angebot18.7."/>
      <sheetName val="CABLES DATA"/>
      <sheetName val="DATA 2"/>
      <sheetName val="[saihous.ele.xls]Indirect_x0005_????"/>
      <sheetName val="Cable_data10"/>
      <sheetName val="PRECAST_lightconc-II10"/>
      <sheetName val="APPENDIX_B-110"/>
      <sheetName val="Bill_3_110"/>
      <sheetName val="Material_9"/>
      <sheetName val="SPT_vs_PHI9"/>
      <sheetName val="Civil_Works9"/>
      <sheetName val="4-Int-_ele(RA)9"/>
      <sheetName val="Fill_this_out_first___9"/>
      <sheetName val="INDIGINEOUS_ITEMS_9"/>
      <sheetName val="SCHEDULE_(3)9"/>
      <sheetName val="schedule_nos9"/>
      <sheetName val="Boq_Block_A9"/>
      <sheetName val="BLOCK-A_(MEA_SHEET)9"/>
      <sheetName val="Break_up_Sheet9"/>
      <sheetName val="IO_List9"/>
      <sheetName val="Pipe_Supports9"/>
      <sheetName val="BOQ_(2)9"/>
      <sheetName val="Box-_Girder9"/>
      <sheetName val="DLC_lookups9"/>
      <sheetName val="Gen_Info9"/>
      <sheetName val="Indirect_expenses9"/>
      <sheetName val="Quote_Sheet9"/>
      <sheetName val="labour_coeff9"/>
      <sheetName val="Works_-_Quote_Sheet9"/>
      <sheetName val="Cost_Any_9"/>
      <sheetName val="LIST_OF_MAKES9"/>
      <sheetName val="Sqn_Abs_G_6__9"/>
      <sheetName val="WO_Abs__G_2__6_DUs9"/>
      <sheetName val="Air_Abs_G_6__23_DUs9"/>
      <sheetName val="Lease_rents9"/>
      <sheetName val="Bed_Class8"/>
      <sheetName val="Asia_Revised_10-1-079"/>
      <sheetName val="All_Capital_Plan_P+L_10-1-079"/>
      <sheetName val="CP08_(2)9"/>
      <sheetName val="Planning_File_10-1-079"/>
      <sheetName val="SITE_OVERHEADS9"/>
      <sheetName val="Detail_1A9"/>
      <sheetName val="Basement_Budget9"/>
      <sheetName val="UNP-NCW_8"/>
      <sheetName val="E_&amp;_R9"/>
      <sheetName val="Pile_cap8"/>
      <sheetName val="SPILL_OVER9"/>
      <sheetName val="beam-reinft-IIInd_floor3"/>
      <sheetName val="DTF_Summary8"/>
      <sheetName val="GF_Columns8"/>
      <sheetName val="Mat_Cost9"/>
      <sheetName val="Form_68"/>
      <sheetName val="BOQ_Direct_selling_cost8"/>
      <sheetName val="Intro_7"/>
      <sheetName val="Elite_1_-_MBCL7"/>
      <sheetName val="MASTER_RATE_ANALYSIS8"/>
      <sheetName val="Cost_summary7"/>
      <sheetName val="beam-reinft-machine_rm7"/>
      <sheetName val="Contract_BOQ7"/>
      <sheetName val="Cost_Index"/>
      <sheetName val="key_dates7"/>
      <sheetName val="specification_options7"/>
      <sheetName val="M_R_List_(2)3"/>
      <sheetName val="Balance_Sheet_3"/>
      <sheetName val="Direct_cost_shed_A-2_7"/>
      <sheetName val="_Resource_list7"/>
      <sheetName val="THANE_SITE7"/>
      <sheetName val="BOQ_Distribution7"/>
      <sheetName val="STAFFSCHED_"/>
      <sheetName val="T1_WO7"/>
      <sheetName val="saihous_ele"/>
      <sheetName val="A_O_R_3"/>
      <sheetName val="_IO_List"/>
      <sheetName val="FF_Inst_RA_08_Inst_037"/>
      <sheetName val="SSR___NSSR_Market_final"/>
      <sheetName val="1-Pop_Proj"/>
      <sheetName val="bs_BP_04_SA"/>
      <sheetName val="Basic_Rates"/>
      <sheetName val="Indirect쌳ᎈ駜/"/>
      <sheetName val="DG_Works_(Supply)"/>
      <sheetName val="Blr_hire"/>
      <sheetName val="1_00"/>
      <sheetName val="_B3"/>
      <sheetName val="_B1"/>
      <sheetName val="Indirect????쌳ᎈ駜/"/>
      <sheetName val="Cover_sheet"/>
      <sheetName val="AOQ-new_"/>
      <sheetName val="water_prop_"/>
      <sheetName val="Indirect"/>
      <sheetName val="Operating_Statistics"/>
      <sheetName val="220_11__BS_"/>
      <sheetName val="Annexue_B"/>
      <sheetName val="BC_&amp;_MNB_"/>
      <sheetName val="Elect_"/>
      <sheetName val="Indirect쌳ᎈ駜_"/>
      <sheetName val="Resource"/>
      <sheetName val="288-1"/>
      <sheetName val="Timesheet"/>
      <sheetName val="Analysis-NH-Roads"/>
      <sheetName val="Materials "/>
      <sheetName val="ONE TIME"/>
      <sheetName val="AoR Finishing"/>
      <sheetName val=""/>
      <sheetName val="Column BBS-Block9"/>
      <sheetName val="Set"/>
      <sheetName val="lists"/>
      <sheetName val="#3E1_GCR"/>
      <sheetName val=" GULF"/>
      <sheetName val="Calculations"/>
      <sheetName val="APPENDIX_B-111"/>
      <sheetName val="Bill_3_111"/>
      <sheetName val="PRECAST_lightconc-II11"/>
      <sheetName val="INDIGINEOUS_ITEMS_10"/>
      <sheetName val="Fill_this_out_first___10"/>
      <sheetName val="IO_List10"/>
      <sheetName val="Pipe_Supports10"/>
      <sheetName val="BOQ_(2)10"/>
      <sheetName val="SPT_vs_PHI10"/>
      <sheetName val="SCHEDULE_(3)10"/>
      <sheetName val="schedule_nos10"/>
      <sheetName val="Cable_data11"/>
      <sheetName val="Civil_Works10"/>
      <sheetName val="Material_10"/>
      <sheetName val="Boq_Block_A10"/>
      <sheetName val="Basement_Budget10"/>
      <sheetName val="Sqn_Abs_G_6__10"/>
      <sheetName val="WO_Abs__G_2__6_DUs10"/>
      <sheetName val="Air_Abs_G_6__23_DUs10"/>
      <sheetName val="4-Int-_ele(RA)10"/>
      <sheetName val="E_&amp;_R10"/>
      <sheetName val="Box-_Girder10"/>
      <sheetName val="BLOCK-A_(MEA_SHEET)10"/>
      <sheetName val="SITE_OVERHEADS10"/>
      <sheetName val="Detail_1A10"/>
      <sheetName val="Lease_rents10"/>
      <sheetName val="DLC_lookups10"/>
      <sheetName val="Quote_Sheet10"/>
      <sheetName val="labour_coeff10"/>
      <sheetName val="Works_-_Quote_Sheet10"/>
      <sheetName val="Gen_Info10"/>
      <sheetName val="Indirect_expenses10"/>
      <sheetName val="Cost_Any_10"/>
      <sheetName val="LIST_OF_MAKES10"/>
      <sheetName val="Asia_Revised_10-1-0710"/>
      <sheetName val="All_Capital_Plan_P+L_10-1-0710"/>
      <sheetName val="CP08_(2)10"/>
      <sheetName val="Planning_File_10-1-0710"/>
      <sheetName val="Break_up_Sheet10"/>
      <sheetName val="SPILL_OVER10"/>
      <sheetName val="MASTER_RATE_ANALYSIS9"/>
      <sheetName val="Mat_Cost10"/>
      <sheetName val="Pile_cap9"/>
      <sheetName val="GF_Columns9"/>
      <sheetName val="Bed_Class9"/>
      <sheetName val="DTF_Summary9"/>
      <sheetName val="Form_69"/>
      <sheetName val="BOQ_Direct_selling_cost9"/>
      <sheetName val="UNP-NCW_9"/>
      <sheetName val="Intro_8"/>
      <sheetName val="Elite_1_-_MBCL8"/>
      <sheetName val="beam-reinft-machine_rm8"/>
      <sheetName val="T1_WO8"/>
      <sheetName val="Cost_summary8"/>
      <sheetName val="Contract_BOQ8"/>
      <sheetName val="beam-reinft-IIInd_floor4"/>
      <sheetName val="key_dates8"/>
      <sheetName val="specification_options8"/>
      <sheetName val="saihous_ele1"/>
      <sheetName val="Cost_Index1"/>
      <sheetName val="Direct_cost_shed_A-2_8"/>
      <sheetName val="_Resource_list8"/>
      <sheetName val="THANE_SITE8"/>
      <sheetName val="BOQ_Distribution8"/>
      <sheetName val="A_O_R_4"/>
      <sheetName val="_IO_List1"/>
      <sheetName val="FF_Inst_RA_08_Inst_038"/>
      <sheetName val="SSR___NSSR_Market_final1"/>
      <sheetName val="M_R_List_(2)4"/>
      <sheetName val="Balance_Sheet_4"/>
      <sheetName val="STAFFSCHED_1"/>
      <sheetName val="Basic_Rates1"/>
      <sheetName val="bs_BP_04_SA1"/>
      <sheetName val="DG_Works_(Supply)1"/>
      <sheetName val="Blr_hire1"/>
      <sheetName val="1_001"/>
      <sheetName val="_B31"/>
      <sheetName val="_B11"/>
      <sheetName val="1-Pop_Proj1"/>
      <sheetName val="Operating_Statistics1"/>
      <sheetName val="Cable_data12"/>
      <sheetName val="Material_11"/>
      <sheetName val="SPT_vs_PHI11"/>
      <sheetName val="PRECAST_lightconc-II12"/>
      <sheetName val="APPENDIX_B-112"/>
      <sheetName val="Bill_3_112"/>
      <sheetName val="Civil_Works11"/>
      <sheetName val="4-Int-_ele(RA)11"/>
      <sheetName val="Fill_this_out_first___11"/>
      <sheetName val="INDIGINEOUS_ITEMS_11"/>
      <sheetName val="Boq_Block_A11"/>
      <sheetName val="SCHEDULE_(3)11"/>
      <sheetName val="schedule_nos11"/>
      <sheetName val="Basement_Budget11"/>
      <sheetName val="IO_List11"/>
      <sheetName val="Pipe_Supports11"/>
      <sheetName val="BOQ_(2)11"/>
      <sheetName val="Box-_Girder11"/>
      <sheetName val="DLC_lookups11"/>
      <sheetName val="Gen_Info11"/>
      <sheetName val="Indirect_expenses11"/>
      <sheetName val="Quote_Sheet11"/>
      <sheetName val="labour_coeff11"/>
      <sheetName val="Works_-_Quote_Sheet11"/>
      <sheetName val="Cost_Any_11"/>
      <sheetName val="LIST_OF_MAKES11"/>
      <sheetName val="SITE_OVERHEADS11"/>
      <sheetName val="Asia_Revised_10-1-0711"/>
      <sheetName val="All_Capital_Plan_P+L_10-1-0711"/>
      <sheetName val="CP08_(2)11"/>
      <sheetName val="Planning_File_10-1-0711"/>
      <sheetName val="Bed_Class10"/>
      <sheetName val="BLOCK-A_(MEA_SHEET)11"/>
      <sheetName val="Sqn_Abs_G_6__11"/>
      <sheetName val="WO_Abs__G_2__6_DUs11"/>
      <sheetName val="Air_Abs_G_6__23_DUs11"/>
      <sheetName val="Lease_rents11"/>
      <sheetName val="Break_up_Sheet11"/>
      <sheetName val="Detail_1A11"/>
      <sheetName val="E_&amp;_R11"/>
      <sheetName val="Pile_cap10"/>
      <sheetName val="DTF_Summary10"/>
      <sheetName val="UNP-NCW_10"/>
      <sheetName val="SPILL_OVER11"/>
      <sheetName val="GF_Columns10"/>
      <sheetName val="Intro_9"/>
      <sheetName val="Mat_Cost11"/>
      <sheetName val="Form_610"/>
      <sheetName val="BOQ_Direct_selling_cost10"/>
      <sheetName val="MASTER_RATE_ANALYSIS10"/>
      <sheetName val="specification_options9"/>
      <sheetName val="key_dates9"/>
      <sheetName val="Elite_1_-_MBCL9"/>
      <sheetName val="Cost_summary9"/>
      <sheetName val="beam-reinft-IIInd_floor5"/>
      <sheetName val="Contract_BOQ9"/>
      <sheetName val="beam-reinft-machine_rm9"/>
      <sheetName val="T1_WO9"/>
      <sheetName val="Direct_cost_shed_A-2_9"/>
      <sheetName val="_Resource_list9"/>
      <sheetName val="THANE_SITE9"/>
      <sheetName val="BOQ_Distribution9"/>
      <sheetName val="_IO_List2"/>
      <sheetName val="A_O_R_5"/>
      <sheetName val="Cost_Index2"/>
      <sheetName val="saihous_ele2"/>
      <sheetName val="FF_Inst_RA_08_Inst_039"/>
      <sheetName val="M_R_List_(2)5"/>
      <sheetName val="Balance_Sheet_5"/>
      <sheetName val="STAFFSCHED_2"/>
      <sheetName val="SSR___NSSR_Market_final2"/>
      <sheetName val="DG_Works_(Supply)2"/>
      <sheetName val="Blr_hire2"/>
      <sheetName val="Basic_Rates2"/>
      <sheetName val="1_002"/>
      <sheetName val="_B32"/>
      <sheetName val="_B12"/>
      <sheetName val="bs_BP_04_SA2"/>
      <sheetName val="1-Pop_Proj2"/>
      <sheetName val="Operating_Statistics2"/>
      <sheetName val="[saihous.ele.xls]Indirect_x0005__x0000_⽼؃ᅜ"/>
      <sheetName val="SPILL OVER PROJECTIONS"/>
      <sheetName val="Config"/>
      <sheetName val="MAIN FILE 9-24-07"/>
      <sheetName val="DG "/>
      <sheetName val="BM"/>
      <sheetName val="BAL SHEET"/>
      <sheetName val="foundation(V)"/>
      <sheetName val="CLAY"/>
      <sheetName val="BM-HOOP"/>
      <sheetName val="Material List "/>
      <sheetName val="Setting"/>
      <sheetName val="Summary_Bank"/>
      <sheetName val="BALAN1"/>
      <sheetName val="Structure Bills Qty"/>
      <sheetName val="Citrix"/>
      <sheetName val="Enquire"/>
      <sheetName val="Boq_(Main_Building)"/>
      <sheetName val="Annexue_B1"/>
      <sheetName val="Boq_(Main_Building)1"/>
      <sheetName val="wordsdata"/>
      <sheetName val="[saihous.ele.xls]Indirect퀀《혂൧_x0001__x0000_"/>
      <sheetName val="2nd "/>
      <sheetName val="shuttering"/>
      <sheetName val="Material Rate"/>
      <sheetName val="[saihous.ele.xls]Indirect쌳ᎈ駜/"/>
      <sheetName val="MTO REV.0"/>
      <sheetName val="Filter"/>
      <sheetName val="Linked Lead"/>
      <sheetName val="Abstract Sheet"/>
      <sheetName val="TBM-T6+5S(Alt1)"/>
      <sheetName val="conc-foot-gradeslab"/>
      <sheetName val="p-table"/>
      <sheetName val="YTD_Rpt_June"/>
      <sheetName val="MTD_Rpt_June"/>
      <sheetName val="inWords"/>
      <sheetName val="April Analysts"/>
      <sheetName val="Process"/>
      <sheetName val="M.S."/>
      <sheetName val="Measurment"/>
      <sheetName val="Fin Sum"/>
      <sheetName val="BUDGET"/>
      <sheetName val="Sum "/>
      <sheetName val="General Interior "/>
      <sheetName val="Dismantling Works "/>
      <sheetName val="Toilet Works "/>
      <sheetName val="Sheet4"/>
      <sheetName val="Sliding folding partition"/>
      <sheetName val="Hard flr&amp;wall "/>
      <sheetName val="Modular Ceiling "/>
      <sheetName val="Blinds"/>
      <sheetName val="MS Structure Works"/>
      <sheetName val="Graphics &amp; Signage"/>
      <sheetName val="Basis"/>
      <sheetName val="VI Floor Beam "/>
      <sheetName val="Step 1"/>
      <sheetName val="GUT (2)"/>
      <sheetName val="ACE-OUT"/>
      <sheetName val="Detail-Singly"/>
      <sheetName val="Lead (Final)"/>
      <sheetName val="TORRENT CEMENT"/>
      <sheetName val="A"/>
      <sheetName val="Indirect_"/>
      <sheetName val="Desgn(zone_I)"/>
      <sheetName val="$_KURLARI"/>
      <sheetName val="220_11__BS_1"/>
      <sheetName val="Elect_1"/>
      <sheetName val="Desgn(zone_I)1"/>
      <sheetName val="$_KURLARI1"/>
      <sheetName val="Civil_BOQ"/>
      <sheetName val="_IO_List3"/>
      <sheetName val="Cost_Index3"/>
      <sheetName val="saihous_ele3"/>
      <sheetName val="SSR___NSSR_Market_final3"/>
      <sheetName val="STAFFSCHED_3"/>
      <sheetName val="Basic_Rates3"/>
      <sheetName val="220_11__BS_2"/>
      <sheetName val="Annexue_B2"/>
      <sheetName val="Elect_2"/>
      <sheetName val="Desgn(zone_I)2"/>
      <sheetName val="$_KURLARI2"/>
      <sheetName val="Boq_(Main_Building)2"/>
      <sheetName val="Civil_BOQ1"/>
      <sheetName val="APPENDIX_B-113"/>
      <sheetName val="Bill_3_113"/>
      <sheetName val="PRECAST_lightconc-II13"/>
      <sheetName val="Fill_this_out_first___12"/>
      <sheetName val="INDIGINEOUS_ITEMS_12"/>
      <sheetName val="Cable_data13"/>
      <sheetName val="Material_12"/>
      <sheetName val="SPT_vs_PHI12"/>
      <sheetName val="Civil_Works12"/>
      <sheetName val="Basement_Budget12"/>
      <sheetName val="Asia_Revised_10-1-0712"/>
      <sheetName val="All_Capital_Plan_P+L_10-1-0712"/>
      <sheetName val="CP08_(2)12"/>
      <sheetName val="Planning_File_10-1-0712"/>
      <sheetName val="SITE_OVERHEADS12"/>
      <sheetName val="Break_up_Sheet12"/>
      <sheetName val="Boq_Block_A12"/>
      <sheetName val="IO_List12"/>
      <sheetName val="Pipe_Supports12"/>
      <sheetName val="BOQ_(2)12"/>
      <sheetName val="SCHEDULE_(3)12"/>
      <sheetName val="schedule_nos12"/>
      <sheetName val="Box-_Girder12"/>
      <sheetName val="Sqn_Abs_G_6__12"/>
      <sheetName val="WO_Abs__G_2__6_DUs12"/>
      <sheetName val="Air_Abs_G_6__23_DUs12"/>
      <sheetName val="4-Int-_ele(RA)12"/>
      <sheetName val="Detail_1A12"/>
      <sheetName val="BLOCK-A_(MEA_SHEET)12"/>
      <sheetName val="labour_coeff12"/>
      <sheetName val="Works_-_Quote_Sheet12"/>
      <sheetName val="E_&amp;_R12"/>
      <sheetName val="MASTER_RATE_ANALYSIS11"/>
      <sheetName val="Mat_Cost12"/>
      <sheetName val="DLC_lookups12"/>
      <sheetName val="Gen_Info12"/>
      <sheetName val="Indirect_expenses12"/>
      <sheetName val="Quote_Sheet12"/>
      <sheetName val="Cost_Any_12"/>
      <sheetName val="LIST_OF_MAKES12"/>
      <sheetName val="Pile_cap11"/>
      <sheetName val="Lease_rents12"/>
      <sheetName val="SPILL_OVER12"/>
      <sheetName val="Bed_Class11"/>
      <sheetName val="DTF_Summary11"/>
      <sheetName val="Form_611"/>
      <sheetName val="BOQ_Direct_selling_cost11"/>
      <sheetName val="GF_Columns11"/>
      <sheetName val="UNP-NCW_11"/>
      <sheetName val="Intro_10"/>
      <sheetName val="Elite_1_-_MBCL10"/>
      <sheetName val="Cost_summary10"/>
      <sheetName val="Contract_BOQ10"/>
      <sheetName val="beam-reinft-machine_rm10"/>
      <sheetName val="T1_WO10"/>
      <sheetName val="Direct_cost_shed_A-2_10"/>
      <sheetName val="_Resource_list10"/>
      <sheetName val="THANE_SITE10"/>
      <sheetName val="BOQ_Distribution10"/>
      <sheetName val="key_dates10"/>
      <sheetName val="specification_options10"/>
      <sheetName val="beam-reinft-IIInd_floor6"/>
      <sheetName val="A_O_R_6"/>
      <sheetName val="FF_Inst_RA_08_Inst_0310"/>
      <sheetName val="_IO_List4"/>
      <sheetName val="Cost_Index4"/>
      <sheetName val="saihous_ele4"/>
      <sheetName val="M_R_List_(2)6"/>
      <sheetName val="Balance_Sheet_6"/>
      <sheetName val="SSR___NSSR_Market_final4"/>
      <sheetName val="STAFFSCHED_4"/>
      <sheetName val="Basic_Rates4"/>
      <sheetName val="bs_BP_04_SA3"/>
      <sheetName val="Blr_hire3"/>
      <sheetName val="1-Pop_Proj3"/>
      <sheetName val="1_003"/>
      <sheetName val="DG_Works_(Supply)3"/>
      <sheetName val="220_11__BS_3"/>
      <sheetName val="_B33"/>
      <sheetName val="_B13"/>
      <sheetName val="Operating_Statistics3"/>
      <sheetName val="Annexue_B3"/>
      <sheetName val="Elect_3"/>
      <sheetName val="Desgn(zone_I)3"/>
      <sheetName val="$_KURLARI3"/>
      <sheetName val="Boq_(Main_Building)3"/>
      <sheetName val="Civil_BOQ2"/>
      <sheetName val="Basement__Works"/>
      <sheetName val="APPENDIX_B-114"/>
      <sheetName val="Bill_3_114"/>
      <sheetName val="PRECAST_lightconc-II14"/>
      <sheetName val="Fill_this_out_first___13"/>
      <sheetName val="INDIGINEOUS_ITEMS_13"/>
      <sheetName val="Cable_data14"/>
      <sheetName val="Material_13"/>
      <sheetName val="SPT_vs_PHI13"/>
      <sheetName val="Civil_Works13"/>
      <sheetName val="Basement_Budget13"/>
      <sheetName val="Asia_Revised_10-1-0713"/>
      <sheetName val="All_Capital_Plan_P+L_10-1-0713"/>
      <sheetName val="CP08_(2)13"/>
      <sheetName val="Planning_File_10-1-0713"/>
      <sheetName val="SITE_OVERHEADS13"/>
      <sheetName val="Break_up_Sheet13"/>
      <sheetName val="Boq_Block_A13"/>
      <sheetName val="IO_List13"/>
      <sheetName val="Pipe_Supports13"/>
      <sheetName val="BOQ_(2)13"/>
      <sheetName val="SCHEDULE_(3)13"/>
      <sheetName val="schedule_nos13"/>
      <sheetName val="Box-_Girder13"/>
      <sheetName val="Sqn_Abs_G_6__13"/>
      <sheetName val="WO_Abs__G_2__6_DUs13"/>
      <sheetName val="Air_Abs_G_6__23_DUs13"/>
      <sheetName val="4-Int-_ele(RA)13"/>
      <sheetName val="Detail_1A13"/>
      <sheetName val="BLOCK-A_(MEA_SHEET)13"/>
      <sheetName val="labour_coeff13"/>
      <sheetName val="Works_-_Quote_Sheet13"/>
      <sheetName val="E_&amp;_R13"/>
      <sheetName val="MASTER_RATE_ANALYSIS12"/>
      <sheetName val="Mat_Cost13"/>
      <sheetName val="DLC_lookups13"/>
      <sheetName val="Gen_Info13"/>
      <sheetName val="Indirect_expenses13"/>
      <sheetName val="Quote_Sheet13"/>
      <sheetName val="Cost_Any_13"/>
      <sheetName val="LIST_OF_MAKES13"/>
      <sheetName val="Pile_cap12"/>
      <sheetName val="Lease_rents13"/>
      <sheetName val="SPILL_OVER13"/>
      <sheetName val="Bed_Class12"/>
      <sheetName val="DTF_Summary12"/>
      <sheetName val="Form_612"/>
      <sheetName val="BOQ_Direct_selling_cost12"/>
      <sheetName val="GF_Columns12"/>
      <sheetName val="UNP-NCW_12"/>
      <sheetName val="Intro_11"/>
      <sheetName val="Elite_1_-_MBCL11"/>
      <sheetName val="Cost_summary11"/>
      <sheetName val="Contract_BOQ11"/>
      <sheetName val="beam-reinft-machine_rm11"/>
      <sheetName val="T1_WO11"/>
      <sheetName val="Direct_cost_shed_A-2_11"/>
      <sheetName val="_Resource_list11"/>
      <sheetName val="THANE_SITE11"/>
      <sheetName val="BOQ_Distribution11"/>
      <sheetName val="key_dates11"/>
      <sheetName val="specification_options11"/>
      <sheetName val="beam-reinft-IIInd_floor7"/>
      <sheetName val="A_O_R_7"/>
      <sheetName val="FF_Inst_RA_08_Inst_0311"/>
      <sheetName val="_IO_List5"/>
      <sheetName val="Cost_Index5"/>
      <sheetName val="saihous_ele5"/>
      <sheetName val="M_R_List_(2)7"/>
      <sheetName val="Balance_Sheet_7"/>
      <sheetName val="SSR___NSSR_Market_final5"/>
      <sheetName val="STAFFSCHED_5"/>
      <sheetName val="Basic_Rates5"/>
      <sheetName val="bs_BP_04_SA4"/>
      <sheetName val="Blr_hire4"/>
      <sheetName val="1-Pop_Proj4"/>
      <sheetName val="1_004"/>
      <sheetName val="DG_Works_(Supply)4"/>
      <sheetName val="220_11__BS_4"/>
      <sheetName val="_B34"/>
      <sheetName val="_B14"/>
      <sheetName val="Operating_Statistics4"/>
      <sheetName val="Annexue_B4"/>
      <sheetName val="Elect_4"/>
      <sheetName val="Desgn(zone_I)4"/>
      <sheetName val="$_KURLARI4"/>
      <sheetName val="Boq_(Main_Building)4"/>
      <sheetName val="Civil_BOQ3"/>
      <sheetName val="Basement__Works1"/>
      <sheetName val="gen"/>
      <sheetName val="Break_Up"/>
      <sheetName val="Core Data"/>
      <sheetName val="L (4)"/>
      <sheetName val="GN-ST-10"/>
      <sheetName val="B1"/>
      <sheetName val="AutoOpen Stub Data"/>
      <sheetName val="Pay_Sep06"/>
      <sheetName val="Footings"/>
      <sheetName val="IDC"/>
      <sheetName val="Basic Details"/>
      <sheetName val="BS Groupings"/>
      <sheetName val="PL Groupings"/>
      <sheetName val="Meas.-Hotel Part"/>
      <sheetName val="Capex-fixed"/>
      <sheetName val="NLD - Assum"/>
      <sheetName val="Z1_DATA"/>
      <sheetName val="MHNO_LEV"/>
      <sheetName val="Labour Rate "/>
      <sheetName val="DashboardQuestions"/>
      <sheetName val="PRICE-COMP"/>
      <sheetName val="Indirect_x0005_????"/>
      <sheetName val="Indirect퀀《혂൧_x0001_"/>
      <sheetName val="reference sheet "/>
      <sheetName val="CABLERET"/>
      <sheetName val="SubAnlysis"/>
      <sheetName val="[saihous.ele.xls]Indirect_x0005_"/>
      <sheetName val="[saihous.ele.xls]Indirect퀀《혂൧_x0001_"/>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sheetData sheetId="192"/>
      <sheetData sheetId="193"/>
      <sheetData sheetId="194"/>
      <sheetData sheetId="195"/>
      <sheetData sheetId="196"/>
      <sheetData sheetId="197"/>
      <sheetData sheetId="198" refreshError="1"/>
      <sheetData sheetId="199"/>
      <sheetData sheetId="200"/>
      <sheetData sheetId="201"/>
      <sheetData sheetId="202" refreshError="1"/>
      <sheetData sheetId="203"/>
      <sheetData sheetId="204" refreshError="1"/>
      <sheetData sheetId="205" refreshError="1"/>
      <sheetData sheetId="206" refreshError="1"/>
      <sheetData sheetId="207" refreshError="1"/>
      <sheetData sheetId="208" refreshError="1"/>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ow r="1">
          <cell r="B1" t="str">
            <v>220 kV SUB-STATION</v>
          </cell>
        </row>
      </sheetData>
      <sheetData sheetId="372">
        <row r="1">
          <cell r="B1" t="str">
            <v>220 kV SUB-STATION</v>
          </cell>
        </row>
      </sheetData>
      <sheetData sheetId="373">
        <row r="1">
          <cell r="B1" t="str">
            <v>220 kV SUB-STATION</v>
          </cell>
        </row>
      </sheetData>
      <sheetData sheetId="374">
        <row r="1">
          <cell r="B1" t="str">
            <v>220 kV SUB-STATION</v>
          </cell>
        </row>
      </sheetData>
      <sheetData sheetId="375">
        <row r="1">
          <cell r="B1" t="str">
            <v>220 kV SUB-STATION</v>
          </cell>
        </row>
      </sheetData>
      <sheetData sheetId="376">
        <row r="1">
          <cell r="B1" t="str">
            <v>220 kV SUB-STATION</v>
          </cell>
        </row>
      </sheetData>
      <sheetData sheetId="377">
        <row r="1">
          <cell r="B1" t="str">
            <v>220 kV SUB-STATION</v>
          </cell>
        </row>
      </sheetData>
      <sheetData sheetId="378">
        <row r="1">
          <cell r="B1" t="str">
            <v>220 kV SUB-STATION</v>
          </cell>
        </row>
      </sheetData>
      <sheetData sheetId="379">
        <row r="1">
          <cell r="B1" t="str">
            <v>220 kV SUB-STATION</v>
          </cell>
        </row>
      </sheetData>
      <sheetData sheetId="380">
        <row r="1">
          <cell r="B1" t="str">
            <v>220 kV SUB-STATION</v>
          </cell>
        </row>
      </sheetData>
      <sheetData sheetId="381">
        <row r="1">
          <cell r="B1" t="str">
            <v>220 kV SUB-STATION</v>
          </cell>
        </row>
      </sheetData>
      <sheetData sheetId="382">
        <row r="1">
          <cell r="B1" t="str">
            <v>220 kV SUB-STATION</v>
          </cell>
        </row>
      </sheetData>
      <sheetData sheetId="383">
        <row r="1">
          <cell r="B1" t="str">
            <v>220 kV SUB-STATION</v>
          </cell>
        </row>
      </sheetData>
      <sheetData sheetId="384">
        <row r="1">
          <cell r="B1" t="str">
            <v>220 kV SUB-STATION</v>
          </cell>
        </row>
      </sheetData>
      <sheetData sheetId="385">
        <row r="1">
          <cell r="B1" t="str">
            <v>220 kV SUB-STATION</v>
          </cell>
        </row>
      </sheetData>
      <sheetData sheetId="386">
        <row r="1">
          <cell r="B1" t="str">
            <v>220 kV SUB-STATION</v>
          </cell>
        </row>
      </sheetData>
      <sheetData sheetId="387">
        <row r="1">
          <cell r="B1" t="str">
            <v>220 kV SUB-STATION</v>
          </cell>
        </row>
      </sheetData>
      <sheetData sheetId="388">
        <row r="1">
          <cell r="B1" t="str">
            <v>220 kV SUB-STATION</v>
          </cell>
        </row>
      </sheetData>
      <sheetData sheetId="389">
        <row r="1">
          <cell r="B1" t="str">
            <v>220 kV SUB-STATION</v>
          </cell>
        </row>
      </sheetData>
      <sheetData sheetId="390">
        <row r="1">
          <cell r="B1" t="str">
            <v>220 kV SUB-STATION</v>
          </cell>
        </row>
      </sheetData>
      <sheetData sheetId="391">
        <row r="1">
          <cell r="B1" t="str">
            <v>220 kV SUB-STATION</v>
          </cell>
        </row>
      </sheetData>
      <sheetData sheetId="392">
        <row r="1">
          <cell r="B1" t="str">
            <v>220 kV SUB-STATION</v>
          </cell>
        </row>
      </sheetData>
      <sheetData sheetId="393">
        <row r="1">
          <cell r="B1" t="str">
            <v>220 kV SUB-STATION</v>
          </cell>
        </row>
      </sheetData>
      <sheetData sheetId="394">
        <row r="1">
          <cell r="B1" t="str">
            <v>220 kV SUB-STATION</v>
          </cell>
        </row>
      </sheetData>
      <sheetData sheetId="395">
        <row r="1">
          <cell r="B1" t="str">
            <v>220 kV SUB-STATION</v>
          </cell>
        </row>
      </sheetData>
      <sheetData sheetId="396">
        <row r="1">
          <cell r="B1" t="str">
            <v>220 kV SUB-STATION</v>
          </cell>
        </row>
      </sheetData>
      <sheetData sheetId="397">
        <row r="1">
          <cell r="B1" t="str">
            <v>220 kV SUB-STATION</v>
          </cell>
        </row>
      </sheetData>
      <sheetData sheetId="398">
        <row r="1">
          <cell r="B1" t="str">
            <v>220 kV SUB-STATION</v>
          </cell>
        </row>
      </sheetData>
      <sheetData sheetId="399">
        <row r="1">
          <cell r="B1" t="str">
            <v>220 kV SUB-STATION</v>
          </cell>
        </row>
      </sheetData>
      <sheetData sheetId="400">
        <row r="1">
          <cell r="B1" t="str">
            <v>220 kV SUB-STATION</v>
          </cell>
        </row>
      </sheetData>
      <sheetData sheetId="401">
        <row r="1">
          <cell r="B1" t="str">
            <v>220 kV SUB-STATION</v>
          </cell>
        </row>
      </sheetData>
      <sheetData sheetId="402">
        <row r="1">
          <cell r="B1" t="str">
            <v>220 kV SUB-STATION</v>
          </cell>
        </row>
      </sheetData>
      <sheetData sheetId="403">
        <row r="1">
          <cell r="B1" t="str">
            <v>220 kV SUB-STATION</v>
          </cell>
        </row>
      </sheetData>
      <sheetData sheetId="404">
        <row r="1">
          <cell r="B1" t="str">
            <v>220 kV SUB-STATION</v>
          </cell>
        </row>
      </sheetData>
      <sheetData sheetId="405">
        <row r="1">
          <cell r="B1" t="str">
            <v>220 kV SUB-STATION</v>
          </cell>
        </row>
      </sheetData>
      <sheetData sheetId="406">
        <row r="1">
          <cell r="B1" t="str">
            <v>220 kV SUB-STATION</v>
          </cell>
        </row>
      </sheetData>
      <sheetData sheetId="407">
        <row r="1">
          <cell r="B1" t="str">
            <v>220 kV SUB-STATION</v>
          </cell>
        </row>
      </sheetData>
      <sheetData sheetId="408">
        <row r="1">
          <cell r="B1" t="str">
            <v>220 kV SUB-STATION</v>
          </cell>
        </row>
      </sheetData>
      <sheetData sheetId="409">
        <row r="1">
          <cell r="B1" t="str">
            <v>220 kV SUB-STATION</v>
          </cell>
        </row>
      </sheetData>
      <sheetData sheetId="410">
        <row r="1">
          <cell r="B1" t="str">
            <v>220 kV SUB-STATION</v>
          </cell>
        </row>
      </sheetData>
      <sheetData sheetId="411">
        <row r="1">
          <cell r="B1" t="str">
            <v>220 kV SUB-STATION</v>
          </cell>
        </row>
      </sheetData>
      <sheetData sheetId="412">
        <row r="1">
          <cell r="B1" t="str">
            <v>220 kV SUB-STATION</v>
          </cell>
        </row>
      </sheetData>
      <sheetData sheetId="413">
        <row r="1">
          <cell r="B1" t="str">
            <v>220 kV SUB-STATION</v>
          </cell>
        </row>
      </sheetData>
      <sheetData sheetId="414">
        <row r="1">
          <cell r="B1" t="str">
            <v>220 kV SUB-STATION</v>
          </cell>
        </row>
      </sheetData>
      <sheetData sheetId="415">
        <row r="1">
          <cell r="B1" t="str">
            <v>220 kV SUB-STATION</v>
          </cell>
        </row>
      </sheetData>
      <sheetData sheetId="416">
        <row r="1">
          <cell r="B1" t="str">
            <v>220 kV SUB-STATION</v>
          </cell>
        </row>
      </sheetData>
      <sheetData sheetId="417">
        <row r="1">
          <cell r="B1" t="str">
            <v>220 kV SUB-STATION</v>
          </cell>
        </row>
      </sheetData>
      <sheetData sheetId="418">
        <row r="1">
          <cell r="B1" t="str">
            <v>220 kV SUB-STATION</v>
          </cell>
        </row>
      </sheetData>
      <sheetData sheetId="419">
        <row r="1">
          <cell r="B1" t="str">
            <v>220 kV SUB-STATION</v>
          </cell>
        </row>
      </sheetData>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ow r="1">
          <cell r="B1" t="str">
            <v>220 kV SUB-STATION</v>
          </cell>
        </row>
      </sheetData>
      <sheetData sheetId="451">
        <row r="1">
          <cell r="B1" t="str">
            <v>220 kV SUB-STATION</v>
          </cell>
        </row>
      </sheetData>
      <sheetData sheetId="452">
        <row r="1">
          <cell r="B1" t="str">
            <v>220 kV SUB-STATION</v>
          </cell>
        </row>
      </sheetData>
      <sheetData sheetId="453">
        <row r="1">
          <cell r="B1" t="str">
            <v>220 kV SUB-STATION</v>
          </cell>
        </row>
      </sheetData>
      <sheetData sheetId="454">
        <row r="1">
          <cell r="B1" t="str">
            <v>220 kV SUB-STATION</v>
          </cell>
        </row>
      </sheetData>
      <sheetData sheetId="455">
        <row r="1">
          <cell r="B1" t="str">
            <v>220 kV SUB-STATION</v>
          </cell>
        </row>
      </sheetData>
      <sheetData sheetId="456">
        <row r="1">
          <cell r="B1" t="str">
            <v>220 kV SUB-STATION</v>
          </cell>
        </row>
      </sheetData>
      <sheetData sheetId="457">
        <row r="1">
          <cell r="B1" t="str">
            <v>220 kV SUB-STATION</v>
          </cell>
        </row>
      </sheetData>
      <sheetData sheetId="458">
        <row r="1">
          <cell r="B1" t="str">
            <v>220 kV SUB-STATION</v>
          </cell>
        </row>
      </sheetData>
      <sheetData sheetId="459">
        <row r="1">
          <cell r="B1" t="str">
            <v>220 kV SUB-STATION</v>
          </cell>
        </row>
      </sheetData>
      <sheetData sheetId="460">
        <row r="1">
          <cell r="B1" t="str">
            <v>220 kV SUB-STATION</v>
          </cell>
        </row>
      </sheetData>
      <sheetData sheetId="461">
        <row r="1">
          <cell r="B1" t="str">
            <v>220 kV SUB-STATION</v>
          </cell>
        </row>
      </sheetData>
      <sheetData sheetId="462">
        <row r="1">
          <cell r="B1" t="str">
            <v>220 kV SUB-STATION</v>
          </cell>
        </row>
      </sheetData>
      <sheetData sheetId="463">
        <row r="1">
          <cell r="B1" t="str">
            <v>220 kV SUB-STATION</v>
          </cell>
        </row>
      </sheetData>
      <sheetData sheetId="464">
        <row r="1">
          <cell r="B1" t="str">
            <v>220 kV SUB-STATION</v>
          </cell>
        </row>
      </sheetData>
      <sheetData sheetId="465">
        <row r="1">
          <cell r="B1" t="str">
            <v>220 kV SUB-STATION</v>
          </cell>
        </row>
      </sheetData>
      <sheetData sheetId="466">
        <row r="1">
          <cell r="B1" t="str">
            <v>220 kV SUB-STATION</v>
          </cell>
        </row>
      </sheetData>
      <sheetData sheetId="467">
        <row r="1">
          <cell r="B1" t="str">
            <v>220 kV SUB-STATION</v>
          </cell>
        </row>
      </sheetData>
      <sheetData sheetId="468">
        <row r="1">
          <cell r="B1" t="str">
            <v>220 kV SUB-STATION</v>
          </cell>
        </row>
      </sheetData>
      <sheetData sheetId="469">
        <row r="1">
          <cell r="B1" t="str">
            <v>220 kV SUB-STATION</v>
          </cell>
        </row>
      </sheetData>
      <sheetData sheetId="470">
        <row r="1">
          <cell r="B1" t="str">
            <v>220 kV SUB-STATION</v>
          </cell>
        </row>
      </sheetData>
      <sheetData sheetId="471">
        <row r="1">
          <cell r="B1" t="str">
            <v>220 kV SUB-STATION</v>
          </cell>
        </row>
      </sheetData>
      <sheetData sheetId="472">
        <row r="1">
          <cell r="B1" t="str">
            <v>220 kV SUB-STATION</v>
          </cell>
        </row>
      </sheetData>
      <sheetData sheetId="473">
        <row r="1">
          <cell r="B1" t="str">
            <v>220 kV SUB-STATION</v>
          </cell>
        </row>
      </sheetData>
      <sheetData sheetId="474">
        <row r="1">
          <cell r="B1" t="str">
            <v>220 kV SUB-STATION</v>
          </cell>
        </row>
      </sheetData>
      <sheetData sheetId="475">
        <row r="1">
          <cell r="B1" t="str">
            <v>220 kV SUB-STATION</v>
          </cell>
        </row>
      </sheetData>
      <sheetData sheetId="476">
        <row r="1">
          <cell r="B1" t="str">
            <v>220 kV SUB-STATION</v>
          </cell>
        </row>
      </sheetData>
      <sheetData sheetId="477">
        <row r="1">
          <cell r="B1" t="str">
            <v>220 kV SUB-STATION</v>
          </cell>
        </row>
      </sheetData>
      <sheetData sheetId="478">
        <row r="1">
          <cell r="B1" t="str">
            <v>220 kV SUB-STATION</v>
          </cell>
        </row>
      </sheetData>
      <sheetData sheetId="479">
        <row r="1">
          <cell r="B1" t="str">
            <v>220 kV SUB-STATION</v>
          </cell>
        </row>
      </sheetData>
      <sheetData sheetId="480">
        <row r="1">
          <cell r="B1" t="str">
            <v>220 kV SUB-STATION</v>
          </cell>
        </row>
      </sheetData>
      <sheetData sheetId="481">
        <row r="1">
          <cell r="B1" t="str">
            <v>220 kV SUB-STATION</v>
          </cell>
        </row>
      </sheetData>
      <sheetData sheetId="482">
        <row r="1">
          <cell r="B1" t="str">
            <v>220 kV SUB-STATION</v>
          </cell>
        </row>
      </sheetData>
      <sheetData sheetId="483">
        <row r="1">
          <cell r="B1" t="str">
            <v>220 kV SUB-STATION</v>
          </cell>
        </row>
      </sheetData>
      <sheetData sheetId="484">
        <row r="1">
          <cell r="B1" t="str">
            <v>220 kV SUB-STATION</v>
          </cell>
        </row>
      </sheetData>
      <sheetData sheetId="485">
        <row r="1">
          <cell r="B1" t="str">
            <v>220 kV SUB-STATION</v>
          </cell>
        </row>
      </sheetData>
      <sheetData sheetId="486">
        <row r="1">
          <cell r="B1" t="str">
            <v>220 kV SUB-STATION</v>
          </cell>
        </row>
      </sheetData>
      <sheetData sheetId="487">
        <row r="1">
          <cell r="B1" t="str">
            <v>220 kV SUB-STATION</v>
          </cell>
        </row>
      </sheetData>
      <sheetData sheetId="488">
        <row r="1">
          <cell r="B1" t="str">
            <v>220 kV SUB-STATION</v>
          </cell>
        </row>
      </sheetData>
      <sheetData sheetId="489">
        <row r="1">
          <cell r="B1" t="str">
            <v>220 kV SUB-STATION</v>
          </cell>
        </row>
      </sheetData>
      <sheetData sheetId="490">
        <row r="1">
          <cell r="B1" t="str">
            <v>220 kV SUB-STATION</v>
          </cell>
        </row>
      </sheetData>
      <sheetData sheetId="491">
        <row r="1">
          <cell r="B1" t="str">
            <v>220 kV SUB-STATION</v>
          </cell>
        </row>
      </sheetData>
      <sheetData sheetId="492">
        <row r="1">
          <cell r="B1" t="str">
            <v>220 kV SUB-STATION</v>
          </cell>
        </row>
      </sheetData>
      <sheetData sheetId="493">
        <row r="1">
          <cell r="B1" t="str">
            <v>220 kV SUB-STATION</v>
          </cell>
        </row>
      </sheetData>
      <sheetData sheetId="494">
        <row r="1">
          <cell r="B1" t="str">
            <v>220 kV SUB-STATION</v>
          </cell>
        </row>
      </sheetData>
      <sheetData sheetId="495">
        <row r="1">
          <cell r="B1" t="str">
            <v>220 kV SUB-STATION</v>
          </cell>
        </row>
      </sheetData>
      <sheetData sheetId="496">
        <row r="1">
          <cell r="B1" t="str">
            <v>220 kV SUB-STATION</v>
          </cell>
        </row>
      </sheetData>
      <sheetData sheetId="497">
        <row r="1">
          <cell r="B1" t="str">
            <v>220 kV SUB-STATION</v>
          </cell>
        </row>
      </sheetData>
      <sheetData sheetId="498">
        <row r="1">
          <cell r="B1" t="str">
            <v>220 kV SUB-STATION</v>
          </cell>
        </row>
      </sheetData>
      <sheetData sheetId="499">
        <row r="1">
          <cell r="B1" t="str">
            <v>220 kV SUB-STATION</v>
          </cell>
        </row>
      </sheetData>
      <sheetData sheetId="500">
        <row r="1">
          <cell r="B1" t="str">
            <v>220 kV SUB-STATION</v>
          </cell>
        </row>
      </sheetData>
      <sheetData sheetId="501">
        <row r="1">
          <cell r="B1" t="str">
            <v>220 kV SUB-STATION</v>
          </cell>
        </row>
      </sheetData>
      <sheetData sheetId="502">
        <row r="1">
          <cell r="B1" t="str">
            <v>220 kV SUB-STATION</v>
          </cell>
        </row>
      </sheetData>
      <sheetData sheetId="503">
        <row r="1">
          <cell r="B1" t="str">
            <v>220 kV SUB-STATION</v>
          </cell>
        </row>
      </sheetData>
      <sheetData sheetId="504">
        <row r="1">
          <cell r="B1" t="str">
            <v>220 kV SUB-STATION</v>
          </cell>
        </row>
      </sheetData>
      <sheetData sheetId="505">
        <row r="1">
          <cell r="B1" t="str">
            <v>220 kV SUB-STATION</v>
          </cell>
        </row>
      </sheetData>
      <sheetData sheetId="506">
        <row r="1">
          <cell r="B1" t="str">
            <v>220 kV SUB-STATION</v>
          </cell>
        </row>
      </sheetData>
      <sheetData sheetId="507">
        <row r="1">
          <cell r="B1" t="str">
            <v>220 kV SUB-STATION</v>
          </cell>
        </row>
      </sheetData>
      <sheetData sheetId="508">
        <row r="1">
          <cell r="B1" t="str">
            <v>220 kV SUB-STATION</v>
          </cell>
        </row>
      </sheetData>
      <sheetData sheetId="509">
        <row r="1">
          <cell r="B1" t="str">
            <v>220 kV SUB-STATION</v>
          </cell>
        </row>
      </sheetData>
      <sheetData sheetId="510">
        <row r="1">
          <cell r="B1" t="str">
            <v>220 kV SUB-STATION</v>
          </cell>
        </row>
      </sheetData>
      <sheetData sheetId="511">
        <row r="1">
          <cell r="B1" t="str">
            <v>220 kV SUB-STATION</v>
          </cell>
        </row>
      </sheetData>
      <sheetData sheetId="512">
        <row r="1">
          <cell r="B1" t="str">
            <v>220 kV SUB-STATION</v>
          </cell>
        </row>
      </sheetData>
      <sheetData sheetId="513">
        <row r="1">
          <cell r="B1" t="str">
            <v>220 kV SUB-STATION</v>
          </cell>
        </row>
      </sheetData>
      <sheetData sheetId="514">
        <row r="1">
          <cell r="B1" t="str">
            <v>220 kV SUB-STATION</v>
          </cell>
        </row>
      </sheetData>
      <sheetData sheetId="515">
        <row r="1">
          <cell r="B1" t="str">
            <v>220 kV SUB-STATION</v>
          </cell>
        </row>
      </sheetData>
      <sheetData sheetId="516">
        <row r="1">
          <cell r="B1" t="str">
            <v>220 kV SUB-STATION</v>
          </cell>
        </row>
      </sheetData>
      <sheetData sheetId="517">
        <row r="1">
          <cell r="B1" t="str">
            <v>220 kV SUB-STATION</v>
          </cell>
        </row>
      </sheetData>
      <sheetData sheetId="518">
        <row r="1">
          <cell r="B1" t="str">
            <v>220 kV SUB-STATION</v>
          </cell>
        </row>
      </sheetData>
      <sheetData sheetId="519">
        <row r="1">
          <cell r="B1" t="str">
            <v>220 kV SUB-STATION</v>
          </cell>
        </row>
      </sheetData>
      <sheetData sheetId="520">
        <row r="1">
          <cell r="B1" t="str">
            <v>220 kV SUB-STATION</v>
          </cell>
        </row>
      </sheetData>
      <sheetData sheetId="521">
        <row r="1">
          <cell r="B1" t="str">
            <v>220 kV SUB-STATION</v>
          </cell>
        </row>
      </sheetData>
      <sheetData sheetId="522">
        <row r="1">
          <cell r="B1" t="str">
            <v>220 kV SUB-STATION</v>
          </cell>
        </row>
      </sheetData>
      <sheetData sheetId="523">
        <row r="1">
          <cell r="B1" t="str">
            <v>220 kV SUB-STATION</v>
          </cell>
        </row>
      </sheetData>
      <sheetData sheetId="524">
        <row r="1">
          <cell r="B1" t="str">
            <v>220 kV SUB-STATION</v>
          </cell>
        </row>
      </sheetData>
      <sheetData sheetId="525">
        <row r="1">
          <cell r="B1" t="str">
            <v>220 kV SUB-STATION</v>
          </cell>
        </row>
      </sheetData>
      <sheetData sheetId="526">
        <row r="1">
          <cell r="B1" t="str">
            <v>220 kV SUB-STATION</v>
          </cell>
        </row>
      </sheetData>
      <sheetData sheetId="527">
        <row r="1">
          <cell r="B1" t="str">
            <v>220 kV SUB-STATION</v>
          </cell>
        </row>
      </sheetData>
      <sheetData sheetId="528">
        <row r="1">
          <cell r="B1" t="str">
            <v>220 kV SUB-STATION</v>
          </cell>
        </row>
      </sheetData>
      <sheetData sheetId="529">
        <row r="1">
          <cell r="B1" t="str">
            <v>220 kV SUB-STATION</v>
          </cell>
        </row>
      </sheetData>
      <sheetData sheetId="530">
        <row r="1">
          <cell r="B1" t="str">
            <v>220 kV SUB-STATION</v>
          </cell>
        </row>
      </sheetData>
      <sheetData sheetId="531">
        <row r="1">
          <cell r="B1" t="str">
            <v>220 kV SUB-STATION</v>
          </cell>
        </row>
      </sheetData>
      <sheetData sheetId="532">
        <row r="1">
          <cell r="B1" t="str">
            <v>220 kV SUB-STATION</v>
          </cell>
        </row>
      </sheetData>
      <sheetData sheetId="533"/>
      <sheetData sheetId="534" refreshError="1"/>
      <sheetData sheetId="535" refreshError="1"/>
      <sheetData sheetId="536" refreshError="1"/>
      <sheetData sheetId="537" refreshError="1"/>
      <sheetData sheetId="538" refreshError="1"/>
      <sheetData sheetId="539" refreshError="1"/>
      <sheetData sheetId="540" refreshError="1"/>
      <sheetData sheetId="541"/>
      <sheetData sheetId="542"/>
      <sheetData sheetId="543" refreshError="1"/>
      <sheetData sheetId="544" refreshError="1"/>
      <sheetData sheetId="545" refreshError="1"/>
      <sheetData sheetId="546" refreshError="1"/>
      <sheetData sheetId="547" refreshError="1"/>
      <sheetData sheetId="548" refreshError="1"/>
      <sheetData sheetId="549">
        <row r="1">
          <cell r="B1" t="str">
            <v>220 kV SUB-STATION</v>
          </cell>
        </row>
      </sheetData>
      <sheetData sheetId="550">
        <row r="1">
          <cell r="B1" t="str">
            <v>220 kV SUB-STATION</v>
          </cell>
        </row>
      </sheetData>
      <sheetData sheetId="551">
        <row r="1">
          <cell r="B1" t="str">
            <v>220 kV SUB-STATION</v>
          </cell>
        </row>
      </sheetData>
      <sheetData sheetId="552">
        <row r="1">
          <cell r="B1" t="str">
            <v>220 kV SUB-STATION</v>
          </cell>
        </row>
      </sheetData>
      <sheetData sheetId="553">
        <row r="1">
          <cell r="B1" t="str">
            <v>220 kV SUB-STATION</v>
          </cell>
        </row>
      </sheetData>
      <sheetData sheetId="554" refreshError="1"/>
      <sheetData sheetId="555">
        <row r="1">
          <cell r="B1" t="str">
            <v>220 kV SUB-STATION</v>
          </cell>
        </row>
      </sheetData>
      <sheetData sheetId="556">
        <row r="1">
          <cell r="B1" t="str">
            <v>220 kV SUB-STATION</v>
          </cell>
        </row>
      </sheetData>
      <sheetData sheetId="557">
        <row r="1">
          <cell r="B1" t="str">
            <v>220 kV SUB-STATION</v>
          </cell>
        </row>
      </sheetData>
      <sheetData sheetId="558">
        <row r="1">
          <cell r="B1" t="str">
            <v>220 kV SUB-STATION</v>
          </cell>
        </row>
      </sheetData>
      <sheetData sheetId="559">
        <row r="1">
          <cell r="B1" t="str">
            <v>220 kV SUB-STATION</v>
          </cell>
        </row>
      </sheetData>
      <sheetData sheetId="560">
        <row r="1">
          <cell r="B1" t="str">
            <v>220 kV SUB-STATION</v>
          </cell>
        </row>
      </sheetData>
      <sheetData sheetId="561">
        <row r="1">
          <cell r="B1" t="str">
            <v>220 kV SUB-STATION</v>
          </cell>
        </row>
      </sheetData>
      <sheetData sheetId="562">
        <row r="1">
          <cell r="B1" t="str">
            <v>220 kV SUB-STATION</v>
          </cell>
        </row>
      </sheetData>
      <sheetData sheetId="563">
        <row r="1">
          <cell r="B1" t="str">
            <v>220 kV SUB-STATION</v>
          </cell>
        </row>
      </sheetData>
      <sheetData sheetId="564">
        <row r="1">
          <cell r="B1" t="str">
            <v>220 kV SUB-STATION</v>
          </cell>
        </row>
      </sheetData>
      <sheetData sheetId="565">
        <row r="1">
          <cell r="B1" t="str">
            <v>220 kV SUB-STATION</v>
          </cell>
        </row>
      </sheetData>
      <sheetData sheetId="566">
        <row r="1">
          <cell r="B1" t="str">
            <v>220 kV SUB-STATION</v>
          </cell>
        </row>
      </sheetData>
      <sheetData sheetId="567">
        <row r="1">
          <cell r="B1" t="str">
            <v>220 kV SUB-STATION</v>
          </cell>
        </row>
      </sheetData>
      <sheetData sheetId="568">
        <row r="1">
          <cell r="B1" t="str">
            <v>220 kV SUB-STATION</v>
          </cell>
        </row>
      </sheetData>
      <sheetData sheetId="569">
        <row r="1">
          <cell r="B1" t="str">
            <v>220 kV SUB-STATION</v>
          </cell>
        </row>
      </sheetData>
      <sheetData sheetId="570">
        <row r="1">
          <cell r="B1" t="str">
            <v>220 kV SUB-STATION</v>
          </cell>
        </row>
      </sheetData>
      <sheetData sheetId="571">
        <row r="1">
          <cell r="B1" t="str">
            <v>220 kV SUB-STATION</v>
          </cell>
        </row>
      </sheetData>
      <sheetData sheetId="572">
        <row r="1">
          <cell r="B1" t="str">
            <v>220 kV SUB-STATION</v>
          </cell>
        </row>
      </sheetData>
      <sheetData sheetId="573">
        <row r="1">
          <cell r="B1" t="str">
            <v>220 kV SUB-STATION</v>
          </cell>
        </row>
      </sheetData>
      <sheetData sheetId="574">
        <row r="1">
          <cell r="B1" t="str">
            <v>220 kV SUB-STATION</v>
          </cell>
        </row>
      </sheetData>
      <sheetData sheetId="575">
        <row r="1">
          <cell r="B1" t="str">
            <v>220 kV SUB-STATION</v>
          </cell>
        </row>
      </sheetData>
      <sheetData sheetId="576">
        <row r="1">
          <cell r="B1" t="str">
            <v>220 kV SUB-STATION</v>
          </cell>
        </row>
      </sheetData>
      <sheetData sheetId="577">
        <row r="1">
          <cell r="B1" t="str">
            <v>220 kV SUB-STATION</v>
          </cell>
        </row>
      </sheetData>
      <sheetData sheetId="578">
        <row r="1">
          <cell r="B1" t="str">
            <v>220 kV SUB-STATION</v>
          </cell>
        </row>
      </sheetData>
      <sheetData sheetId="579">
        <row r="1">
          <cell r="B1" t="str">
            <v>220 kV SUB-STATION</v>
          </cell>
        </row>
      </sheetData>
      <sheetData sheetId="580">
        <row r="1">
          <cell r="B1" t="str">
            <v>220 kV SUB-STATION</v>
          </cell>
        </row>
      </sheetData>
      <sheetData sheetId="581">
        <row r="1">
          <cell r="B1" t="str">
            <v>220 kV SUB-STATION</v>
          </cell>
        </row>
      </sheetData>
      <sheetData sheetId="582">
        <row r="1">
          <cell r="B1" t="str">
            <v>220 kV SUB-STATION</v>
          </cell>
        </row>
      </sheetData>
      <sheetData sheetId="583">
        <row r="1">
          <cell r="B1" t="str">
            <v>220 kV SUB-STATION</v>
          </cell>
        </row>
      </sheetData>
      <sheetData sheetId="584">
        <row r="1">
          <cell r="B1" t="str">
            <v>220 kV SUB-STATION</v>
          </cell>
        </row>
      </sheetData>
      <sheetData sheetId="585">
        <row r="1">
          <cell r="B1" t="str">
            <v>220 kV SUB-STATION</v>
          </cell>
        </row>
      </sheetData>
      <sheetData sheetId="586">
        <row r="1">
          <cell r="B1" t="str">
            <v>220 kV SUB-STATION</v>
          </cell>
        </row>
      </sheetData>
      <sheetData sheetId="587">
        <row r="1">
          <cell r="B1" t="str">
            <v>220 kV SUB-STATION</v>
          </cell>
        </row>
      </sheetData>
      <sheetData sheetId="588">
        <row r="1">
          <cell r="B1" t="str">
            <v>220 kV SUB-STATION</v>
          </cell>
        </row>
      </sheetData>
      <sheetData sheetId="589">
        <row r="1">
          <cell r="B1" t="str">
            <v>220 kV SUB-STATION</v>
          </cell>
        </row>
      </sheetData>
      <sheetData sheetId="590">
        <row r="1">
          <cell r="B1" t="str">
            <v>220 kV SUB-STATION</v>
          </cell>
        </row>
      </sheetData>
      <sheetData sheetId="591">
        <row r="1">
          <cell r="B1" t="str">
            <v>220 kV SUB-STATION</v>
          </cell>
        </row>
      </sheetData>
      <sheetData sheetId="592">
        <row r="1">
          <cell r="B1" t="str">
            <v>220 kV SUB-STATION</v>
          </cell>
        </row>
      </sheetData>
      <sheetData sheetId="593">
        <row r="1">
          <cell r="B1" t="str">
            <v>220 kV SUB-STATION</v>
          </cell>
        </row>
      </sheetData>
      <sheetData sheetId="594">
        <row r="1">
          <cell r="B1" t="str">
            <v>220 kV SUB-STATION</v>
          </cell>
        </row>
      </sheetData>
      <sheetData sheetId="595">
        <row r="1">
          <cell r="B1" t="str">
            <v>220 kV SUB-STATION</v>
          </cell>
        </row>
      </sheetData>
      <sheetData sheetId="596">
        <row r="1">
          <cell r="B1" t="str">
            <v>220 kV SUB-STATION</v>
          </cell>
        </row>
      </sheetData>
      <sheetData sheetId="597">
        <row r="1">
          <cell r="B1" t="str">
            <v>220 kV SUB-STATION</v>
          </cell>
        </row>
      </sheetData>
      <sheetData sheetId="598">
        <row r="1">
          <cell r="B1" t="str">
            <v>220 kV SUB-STATION</v>
          </cell>
        </row>
      </sheetData>
      <sheetData sheetId="599">
        <row r="1">
          <cell r="B1" t="str">
            <v>220 kV SUB-STATION</v>
          </cell>
        </row>
      </sheetData>
      <sheetData sheetId="600">
        <row r="1">
          <cell r="B1" t="str">
            <v>220 kV SUB-STATION</v>
          </cell>
        </row>
      </sheetData>
      <sheetData sheetId="601">
        <row r="1">
          <cell r="B1" t="str">
            <v>220 kV SUB-STATION</v>
          </cell>
        </row>
      </sheetData>
      <sheetData sheetId="602">
        <row r="1">
          <cell r="B1" t="str">
            <v>220 kV SUB-STATION</v>
          </cell>
        </row>
      </sheetData>
      <sheetData sheetId="603">
        <row r="1">
          <cell r="B1" t="str">
            <v>220 kV SUB-STATION</v>
          </cell>
        </row>
      </sheetData>
      <sheetData sheetId="604">
        <row r="1">
          <cell r="B1" t="str">
            <v>220 kV SUB-STATION</v>
          </cell>
        </row>
      </sheetData>
      <sheetData sheetId="605">
        <row r="1">
          <cell r="B1" t="str">
            <v>220 kV SUB-STATION</v>
          </cell>
        </row>
      </sheetData>
      <sheetData sheetId="606">
        <row r="1">
          <cell r="B1" t="str">
            <v>220 kV SUB-STATION</v>
          </cell>
        </row>
      </sheetData>
      <sheetData sheetId="607">
        <row r="1">
          <cell r="B1" t="str">
            <v>220 kV SUB-STATION</v>
          </cell>
        </row>
      </sheetData>
      <sheetData sheetId="608">
        <row r="1">
          <cell r="B1" t="str">
            <v>220 kV SUB-STATION</v>
          </cell>
        </row>
      </sheetData>
      <sheetData sheetId="609">
        <row r="1">
          <cell r="B1" t="str">
            <v>220 kV SUB-STATION</v>
          </cell>
        </row>
      </sheetData>
      <sheetData sheetId="610">
        <row r="1">
          <cell r="B1" t="str">
            <v>220 kV SUB-STATION</v>
          </cell>
        </row>
      </sheetData>
      <sheetData sheetId="611">
        <row r="1">
          <cell r="B1" t="str">
            <v>220 kV SUB-STATION</v>
          </cell>
        </row>
      </sheetData>
      <sheetData sheetId="612">
        <row r="1">
          <cell r="B1" t="str">
            <v>220 kV SUB-STATION</v>
          </cell>
        </row>
      </sheetData>
      <sheetData sheetId="613">
        <row r="1">
          <cell r="B1" t="str">
            <v>220 kV SUB-STATION</v>
          </cell>
        </row>
      </sheetData>
      <sheetData sheetId="614">
        <row r="1">
          <cell r="B1" t="str">
            <v>220 kV SUB-STATION</v>
          </cell>
        </row>
      </sheetData>
      <sheetData sheetId="615">
        <row r="1">
          <cell r="B1" t="str">
            <v>220 kV SUB-STATION</v>
          </cell>
        </row>
      </sheetData>
      <sheetData sheetId="616">
        <row r="1">
          <cell r="B1" t="str">
            <v>220 kV SUB-STATION</v>
          </cell>
        </row>
      </sheetData>
      <sheetData sheetId="617">
        <row r="1">
          <cell r="B1" t="str">
            <v>220 kV SUB-STATION</v>
          </cell>
        </row>
      </sheetData>
      <sheetData sheetId="618">
        <row r="1">
          <cell r="B1" t="str">
            <v>220 kV SUB-STATION</v>
          </cell>
        </row>
      </sheetData>
      <sheetData sheetId="619">
        <row r="1">
          <cell r="B1" t="str">
            <v>220 kV SUB-STATION</v>
          </cell>
        </row>
      </sheetData>
      <sheetData sheetId="620">
        <row r="1">
          <cell r="B1" t="str">
            <v>220 kV SUB-STATION</v>
          </cell>
        </row>
      </sheetData>
      <sheetData sheetId="621">
        <row r="1">
          <cell r="B1" t="str">
            <v>220 kV SUB-STATION</v>
          </cell>
        </row>
      </sheetData>
      <sheetData sheetId="622">
        <row r="1">
          <cell r="B1" t="str">
            <v>220 kV SUB-STATION</v>
          </cell>
        </row>
      </sheetData>
      <sheetData sheetId="623">
        <row r="1">
          <cell r="B1" t="str">
            <v>220 kV SUB-STATION</v>
          </cell>
        </row>
      </sheetData>
      <sheetData sheetId="624">
        <row r="1">
          <cell r="B1" t="str">
            <v>220 kV SUB-STATION</v>
          </cell>
        </row>
      </sheetData>
      <sheetData sheetId="625">
        <row r="1">
          <cell r="B1" t="str">
            <v>220 kV SUB-STATION</v>
          </cell>
        </row>
      </sheetData>
      <sheetData sheetId="626">
        <row r="1">
          <cell r="B1" t="str">
            <v>220 kV SUB-STATION</v>
          </cell>
        </row>
      </sheetData>
      <sheetData sheetId="627">
        <row r="1">
          <cell r="B1" t="str">
            <v>220 kV SUB-STATION</v>
          </cell>
        </row>
      </sheetData>
      <sheetData sheetId="628">
        <row r="1">
          <cell r="B1" t="str">
            <v>220 kV SUB-STATION</v>
          </cell>
        </row>
      </sheetData>
      <sheetData sheetId="629">
        <row r="1">
          <cell r="B1" t="str">
            <v>220 kV SUB-STATION</v>
          </cell>
        </row>
      </sheetData>
      <sheetData sheetId="630">
        <row r="1">
          <cell r="B1" t="str">
            <v>220 kV SUB-STATION</v>
          </cell>
        </row>
      </sheetData>
      <sheetData sheetId="631">
        <row r="1">
          <cell r="B1" t="str">
            <v>220 kV SUB-STATION</v>
          </cell>
        </row>
      </sheetData>
      <sheetData sheetId="632">
        <row r="1">
          <cell r="B1" t="str">
            <v>220 kV SUB-STATION</v>
          </cell>
        </row>
      </sheetData>
      <sheetData sheetId="633">
        <row r="1">
          <cell r="B1" t="str">
            <v>220 kV SUB-STATION</v>
          </cell>
        </row>
      </sheetData>
      <sheetData sheetId="634">
        <row r="1">
          <cell r="B1" t="str">
            <v>220 kV SUB-STATION</v>
          </cell>
        </row>
      </sheetData>
      <sheetData sheetId="635">
        <row r="1">
          <cell r="B1" t="str">
            <v>220 kV SUB-STATION</v>
          </cell>
        </row>
      </sheetData>
      <sheetData sheetId="636">
        <row r="1">
          <cell r="B1" t="str">
            <v>220 kV SUB-STATION</v>
          </cell>
        </row>
      </sheetData>
      <sheetData sheetId="637">
        <row r="1">
          <cell r="B1" t="str">
            <v>220 kV SUB-STATION</v>
          </cell>
        </row>
      </sheetData>
      <sheetData sheetId="638">
        <row r="1">
          <cell r="B1" t="str">
            <v>220 kV SUB-STATION</v>
          </cell>
        </row>
      </sheetData>
      <sheetData sheetId="639">
        <row r="1">
          <cell r="B1" t="str">
            <v>220 kV SUB-STATION</v>
          </cell>
        </row>
      </sheetData>
      <sheetData sheetId="640">
        <row r="1">
          <cell r="B1" t="str">
            <v>220 kV SUB-STATION</v>
          </cell>
        </row>
      </sheetData>
      <sheetData sheetId="641">
        <row r="1">
          <cell r="B1" t="str">
            <v>220 kV SUB-STATION</v>
          </cell>
        </row>
      </sheetData>
      <sheetData sheetId="642">
        <row r="1">
          <cell r="B1" t="str">
            <v>220 kV SUB-STATION</v>
          </cell>
        </row>
      </sheetData>
      <sheetData sheetId="643">
        <row r="1">
          <cell r="B1" t="str">
            <v>220 kV SUB-STATION</v>
          </cell>
        </row>
      </sheetData>
      <sheetData sheetId="644">
        <row r="1">
          <cell r="B1" t="str">
            <v>220 kV SUB-STATION</v>
          </cell>
        </row>
      </sheetData>
      <sheetData sheetId="645">
        <row r="1">
          <cell r="B1" t="str">
            <v>220 kV SUB-STATION</v>
          </cell>
        </row>
      </sheetData>
      <sheetData sheetId="646">
        <row r="1">
          <cell r="B1" t="str">
            <v>220 kV SUB-STATION</v>
          </cell>
        </row>
      </sheetData>
      <sheetData sheetId="647">
        <row r="1">
          <cell r="B1" t="str">
            <v>220 kV SUB-STATION</v>
          </cell>
        </row>
      </sheetData>
      <sheetData sheetId="648">
        <row r="1">
          <cell r="B1" t="str">
            <v>220 kV SUB-STATION</v>
          </cell>
        </row>
      </sheetData>
      <sheetData sheetId="649">
        <row r="1">
          <cell r="B1" t="str">
            <v>220 kV SUB-STATION</v>
          </cell>
        </row>
      </sheetData>
      <sheetData sheetId="650">
        <row r="1">
          <cell r="B1" t="str">
            <v>220 kV SUB-STATION</v>
          </cell>
        </row>
      </sheetData>
      <sheetData sheetId="651">
        <row r="1">
          <cell r="B1" t="str">
            <v>220 kV SUB-STATION</v>
          </cell>
        </row>
      </sheetData>
      <sheetData sheetId="652">
        <row r="1">
          <cell r="B1" t="str">
            <v>220 kV SUB-STATION</v>
          </cell>
        </row>
      </sheetData>
      <sheetData sheetId="653">
        <row r="1">
          <cell r="B1" t="str">
            <v>220 kV SUB-STATION</v>
          </cell>
        </row>
      </sheetData>
      <sheetData sheetId="654">
        <row r="1">
          <cell r="B1" t="str">
            <v>220 kV SUB-STATION</v>
          </cell>
        </row>
      </sheetData>
      <sheetData sheetId="655">
        <row r="1">
          <cell r="B1" t="str">
            <v>220 kV SUB-STATION</v>
          </cell>
        </row>
      </sheetData>
      <sheetData sheetId="656">
        <row r="1">
          <cell r="B1" t="str">
            <v>220 kV SUB-STATION</v>
          </cell>
        </row>
      </sheetData>
      <sheetData sheetId="657">
        <row r="1">
          <cell r="B1" t="str">
            <v>220 kV SUB-STATION</v>
          </cell>
        </row>
      </sheetData>
      <sheetData sheetId="658">
        <row r="1">
          <cell r="B1" t="str">
            <v>220 kV SUB-STATION</v>
          </cell>
        </row>
      </sheetData>
      <sheetData sheetId="659">
        <row r="1">
          <cell r="B1" t="str">
            <v>220 kV SUB-STATION</v>
          </cell>
        </row>
      </sheetData>
      <sheetData sheetId="660">
        <row r="1">
          <cell r="B1" t="str">
            <v>220 kV SUB-STATION</v>
          </cell>
        </row>
      </sheetData>
      <sheetData sheetId="661">
        <row r="1">
          <cell r="B1" t="str">
            <v>220 kV SUB-STATION</v>
          </cell>
        </row>
      </sheetData>
      <sheetData sheetId="662">
        <row r="1">
          <cell r="B1" t="str">
            <v>220 kV SUB-STATION</v>
          </cell>
        </row>
      </sheetData>
      <sheetData sheetId="663">
        <row r="1">
          <cell r="B1" t="str">
            <v>220 kV SUB-STATION</v>
          </cell>
        </row>
      </sheetData>
      <sheetData sheetId="664">
        <row r="1">
          <cell r="B1" t="str">
            <v>220 kV SUB-STATION</v>
          </cell>
        </row>
      </sheetData>
      <sheetData sheetId="665">
        <row r="1">
          <cell r="B1" t="str">
            <v>220 kV SUB-STATION</v>
          </cell>
        </row>
      </sheetData>
      <sheetData sheetId="666">
        <row r="1">
          <cell r="B1" t="str">
            <v>220 kV SUB-STATION</v>
          </cell>
        </row>
      </sheetData>
      <sheetData sheetId="667">
        <row r="1">
          <cell r="B1" t="str">
            <v>220 kV SUB-STATION</v>
          </cell>
        </row>
      </sheetData>
      <sheetData sheetId="668">
        <row r="1">
          <cell r="B1" t="str">
            <v>220 kV SUB-STATION</v>
          </cell>
        </row>
      </sheetData>
      <sheetData sheetId="669">
        <row r="1">
          <cell r="B1" t="str">
            <v>220 kV SUB-STATION</v>
          </cell>
        </row>
      </sheetData>
      <sheetData sheetId="670">
        <row r="1">
          <cell r="B1" t="str">
            <v>220 kV SUB-STATION</v>
          </cell>
        </row>
      </sheetData>
      <sheetData sheetId="671">
        <row r="1">
          <cell r="B1" t="str">
            <v>220 kV SUB-STATION</v>
          </cell>
        </row>
      </sheetData>
      <sheetData sheetId="672">
        <row r="1">
          <cell r="B1" t="str">
            <v>220 kV SUB-STATION</v>
          </cell>
        </row>
      </sheetData>
      <sheetData sheetId="673">
        <row r="1">
          <cell r="B1" t="str">
            <v>220 kV SUB-STATION</v>
          </cell>
        </row>
      </sheetData>
      <sheetData sheetId="674">
        <row r="1">
          <cell r="B1" t="str">
            <v>220 kV SUB-STATION</v>
          </cell>
        </row>
      </sheetData>
      <sheetData sheetId="675">
        <row r="1">
          <cell r="B1" t="str">
            <v>220 kV SUB-STATION</v>
          </cell>
        </row>
      </sheetData>
      <sheetData sheetId="676">
        <row r="1">
          <cell r="B1" t="str">
            <v>220 kV SUB-STATION</v>
          </cell>
        </row>
      </sheetData>
      <sheetData sheetId="677">
        <row r="1">
          <cell r="B1" t="str">
            <v>220 kV SUB-STATION</v>
          </cell>
        </row>
      </sheetData>
      <sheetData sheetId="678">
        <row r="1">
          <cell r="B1" t="str">
            <v>220 kV SUB-STATION</v>
          </cell>
        </row>
      </sheetData>
      <sheetData sheetId="679">
        <row r="1">
          <cell r="B1" t="str">
            <v>220 kV SUB-STATION</v>
          </cell>
        </row>
      </sheetData>
      <sheetData sheetId="680">
        <row r="1">
          <cell r="B1" t="str">
            <v>220 kV SUB-STATION</v>
          </cell>
        </row>
      </sheetData>
      <sheetData sheetId="681">
        <row r="1">
          <cell r="B1" t="str">
            <v>220 kV SUB-STATION</v>
          </cell>
        </row>
      </sheetData>
      <sheetData sheetId="682">
        <row r="1">
          <cell r="B1" t="str">
            <v>220 kV SUB-STATION</v>
          </cell>
        </row>
      </sheetData>
      <sheetData sheetId="683">
        <row r="1">
          <cell r="B1" t="str">
            <v>220 kV SUB-STATION</v>
          </cell>
        </row>
      </sheetData>
      <sheetData sheetId="684">
        <row r="1">
          <cell r="B1" t="str">
            <v>220 kV SUB-STATION</v>
          </cell>
        </row>
      </sheetData>
      <sheetData sheetId="685"/>
      <sheetData sheetId="686"/>
      <sheetData sheetId="687"/>
      <sheetData sheetId="688"/>
      <sheetData sheetId="689"/>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ow r="1">
          <cell r="B1" t="str">
            <v>220 kV SUB-STATION</v>
          </cell>
        </row>
      </sheetData>
      <sheetData sheetId="714">
        <row r="1">
          <cell r="B1" t="str">
            <v>220 kV SUB-STATION</v>
          </cell>
        </row>
      </sheetData>
      <sheetData sheetId="715">
        <row r="1">
          <cell r="B1" t="str">
            <v>220 kV SUB-STATION</v>
          </cell>
        </row>
      </sheetData>
      <sheetData sheetId="716">
        <row r="1">
          <cell r="B1" t="str">
            <v>220 kV SUB-STATION</v>
          </cell>
        </row>
      </sheetData>
      <sheetData sheetId="717">
        <row r="1">
          <cell r="B1" t="str">
            <v>220 kV SUB-STATION</v>
          </cell>
        </row>
      </sheetData>
      <sheetData sheetId="718">
        <row r="1">
          <cell r="B1" t="str">
            <v>220 kV SUB-STATION</v>
          </cell>
        </row>
      </sheetData>
      <sheetData sheetId="719">
        <row r="1">
          <cell r="B1" t="str">
            <v>220 kV SUB-STATION</v>
          </cell>
        </row>
      </sheetData>
      <sheetData sheetId="720">
        <row r="1">
          <cell r="B1" t="str">
            <v>220 kV SUB-STATION</v>
          </cell>
        </row>
      </sheetData>
      <sheetData sheetId="721">
        <row r="1">
          <cell r="B1" t="str">
            <v>220 kV SUB-STATION</v>
          </cell>
        </row>
      </sheetData>
      <sheetData sheetId="722">
        <row r="1">
          <cell r="B1" t="str">
            <v>220 kV SUB-STATION</v>
          </cell>
        </row>
      </sheetData>
      <sheetData sheetId="723">
        <row r="1">
          <cell r="B1" t="str">
            <v>220 kV SUB-STATION</v>
          </cell>
        </row>
      </sheetData>
      <sheetData sheetId="724">
        <row r="1">
          <cell r="B1" t="str">
            <v>220 kV SUB-STATION</v>
          </cell>
        </row>
      </sheetData>
      <sheetData sheetId="725">
        <row r="1">
          <cell r="B1" t="str">
            <v>220 kV SUB-STATION</v>
          </cell>
        </row>
      </sheetData>
      <sheetData sheetId="726">
        <row r="1">
          <cell r="B1" t="str">
            <v>220 kV SUB-STATION</v>
          </cell>
        </row>
      </sheetData>
      <sheetData sheetId="727">
        <row r="1">
          <cell r="B1" t="str">
            <v>220 kV SUB-STATION</v>
          </cell>
        </row>
      </sheetData>
      <sheetData sheetId="728">
        <row r="1">
          <cell r="B1" t="str">
            <v>220 kV SUB-STATION</v>
          </cell>
        </row>
      </sheetData>
      <sheetData sheetId="729">
        <row r="1">
          <cell r="B1" t="str">
            <v>220 kV SUB-STATION</v>
          </cell>
        </row>
      </sheetData>
      <sheetData sheetId="730">
        <row r="1">
          <cell r="B1" t="str">
            <v>220 kV SUB-STATION</v>
          </cell>
        </row>
      </sheetData>
      <sheetData sheetId="731">
        <row r="1">
          <cell r="B1" t="str">
            <v>220 kV SUB-STATION</v>
          </cell>
        </row>
      </sheetData>
      <sheetData sheetId="732">
        <row r="1">
          <cell r="B1" t="str">
            <v>220 kV SUB-STATION</v>
          </cell>
        </row>
      </sheetData>
      <sheetData sheetId="733">
        <row r="1">
          <cell r="B1" t="str">
            <v>220 kV SUB-STATION</v>
          </cell>
        </row>
      </sheetData>
      <sheetData sheetId="734">
        <row r="1">
          <cell r="B1" t="str">
            <v>220 kV SUB-STATION</v>
          </cell>
        </row>
      </sheetData>
      <sheetData sheetId="735">
        <row r="1">
          <cell r="B1" t="str">
            <v>220 kV SUB-STATION</v>
          </cell>
        </row>
      </sheetData>
      <sheetData sheetId="736">
        <row r="1">
          <cell r="B1" t="str">
            <v>220 kV SUB-STATION</v>
          </cell>
        </row>
      </sheetData>
      <sheetData sheetId="737">
        <row r="1">
          <cell r="B1" t="str">
            <v>220 kV SUB-STATION</v>
          </cell>
        </row>
      </sheetData>
      <sheetData sheetId="738">
        <row r="1">
          <cell r="B1" t="str">
            <v>220 kV SUB-STATION</v>
          </cell>
        </row>
      </sheetData>
      <sheetData sheetId="739">
        <row r="1">
          <cell r="B1" t="str">
            <v>220 kV SUB-STATION</v>
          </cell>
        </row>
      </sheetData>
      <sheetData sheetId="740">
        <row r="1">
          <cell r="B1" t="str">
            <v>220 kV SUB-STATION</v>
          </cell>
        </row>
      </sheetData>
      <sheetData sheetId="741">
        <row r="1">
          <cell r="B1" t="str">
            <v>220 kV SUB-STATION</v>
          </cell>
        </row>
      </sheetData>
      <sheetData sheetId="742">
        <row r="1">
          <cell r="B1" t="str">
            <v>220 kV SUB-STATION</v>
          </cell>
        </row>
      </sheetData>
      <sheetData sheetId="743">
        <row r="1">
          <cell r="B1" t="str">
            <v>220 kV SUB-STATION</v>
          </cell>
        </row>
      </sheetData>
      <sheetData sheetId="744">
        <row r="1">
          <cell r="B1" t="str">
            <v>220 kV SUB-STATION</v>
          </cell>
        </row>
      </sheetData>
      <sheetData sheetId="745">
        <row r="1">
          <cell r="B1" t="str">
            <v>220 kV SUB-STATION</v>
          </cell>
        </row>
      </sheetData>
      <sheetData sheetId="746">
        <row r="1">
          <cell r="B1" t="str">
            <v>220 kV SUB-STATION</v>
          </cell>
        </row>
      </sheetData>
      <sheetData sheetId="747">
        <row r="1">
          <cell r="B1" t="str">
            <v>220 kV SUB-STATION</v>
          </cell>
        </row>
      </sheetData>
      <sheetData sheetId="748">
        <row r="1">
          <cell r="B1" t="str">
            <v>220 kV SUB-STATION</v>
          </cell>
        </row>
      </sheetData>
      <sheetData sheetId="749">
        <row r="1">
          <cell r="B1" t="str">
            <v>220 kV SUB-STATION</v>
          </cell>
        </row>
      </sheetData>
      <sheetData sheetId="750">
        <row r="1">
          <cell r="B1" t="str">
            <v>220 kV SUB-STATION</v>
          </cell>
        </row>
      </sheetData>
      <sheetData sheetId="751">
        <row r="1">
          <cell r="B1" t="str">
            <v>220 kV SUB-STATION</v>
          </cell>
        </row>
      </sheetData>
      <sheetData sheetId="752">
        <row r="1">
          <cell r="B1" t="str">
            <v>220 kV SUB-STATION</v>
          </cell>
        </row>
      </sheetData>
      <sheetData sheetId="753">
        <row r="1">
          <cell r="B1" t="str">
            <v>220 kV SUB-STATION</v>
          </cell>
        </row>
      </sheetData>
      <sheetData sheetId="754">
        <row r="1">
          <cell r="B1" t="str">
            <v>220 kV SUB-STATION</v>
          </cell>
        </row>
      </sheetData>
      <sheetData sheetId="755">
        <row r="1">
          <cell r="B1" t="str">
            <v>220 kV SUB-STATION</v>
          </cell>
        </row>
      </sheetData>
      <sheetData sheetId="756">
        <row r="1">
          <cell r="B1" t="str">
            <v>220 kV SUB-STATION</v>
          </cell>
        </row>
      </sheetData>
      <sheetData sheetId="757">
        <row r="1">
          <cell r="B1" t="str">
            <v>220 kV SUB-STATION</v>
          </cell>
        </row>
      </sheetData>
      <sheetData sheetId="758">
        <row r="1">
          <cell r="B1" t="str">
            <v>220 kV SUB-STATION</v>
          </cell>
        </row>
      </sheetData>
      <sheetData sheetId="759">
        <row r="1">
          <cell r="B1" t="str">
            <v>220 kV SUB-STATION</v>
          </cell>
        </row>
      </sheetData>
      <sheetData sheetId="760">
        <row r="1">
          <cell r="B1" t="str">
            <v>220 kV SUB-STATION</v>
          </cell>
        </row>
      </sheetData>
      <sheetData sheetId="761">
        <row r="1">
          <cell r="B1" t="str">
            <v>220 kV SUB-STATION</v>
          </cell>
        </row>
      </sheetData>
      <sheetData sheetId="762">
        <row r="1">
          <cell r="B1" t="str">
            <v>220 kV SUB-STATION</v>
          </cell>
        </row>
      </sheetData>
      <sheetData sheetId="763">
        <row r="1">
          <cell r="B1" t="str">
            <v>220 kV SUB-STATION</v>
          </cell>
        </row>
      </sheetData>
      <sheetData sheetId="764">
        <row r="1">
          <cell r="B1" t="str">
            <v>220 kV SUB-STATION</v>
          </cell>
        </row>
      </sheetData>
      <sheetData sheetId="765">
        <row r="1">
          <cell r="B1" t="str">
            <v>220 kV SUB-STATION</v>
          </cell>
        </row>
      </sheetData>
      <sheetData sheetId="766">
        <row r="1">
          <cell r="B1" t="str">
            <v>220 kV SUB-STATION</v>
          </cell>
        </row>
      </sheetData>
      <sheetData sheetId="767">
        <row r="1">
          <cell r="B1" t="str">
            <v>220 kV SUB-STATION</v>
          </cell>
        </row>
      </sheetData>
      <sheetData sheetId="768">
        <row r="1">
          <cell r="B1" t="str">
            <v>220 kV SUB-STATION</v>
          </cell>
        </row>
      </sheetData>
      <sheetData sheetId="769">
        <row r="1">
          <cell r="B1" t="str">
            <v>220 kV SUB-STATION</v>
          </cell>
        </row>
      </sheetData>
      <sheetData sheetId="770">
        <row r="1">
          <cell r="B1" t="str">
            <v>220 kV SUB-STATION</v>
          </cell>
        </row>
      </sheetData>
      <sheetData sheetId="771">
        <row r="1">
          <cell r="B1" t="str">
            <v>220 kV SUB-STATION</v>
          </cell>
        </row>
      </sheetData>
      <sheetData sheetId="772">
        <row r="1">
          <cell r="B1" t="str">
            <v>220 kV SUB-STATION</v>
          </cell>
        </row>
      </sheetData>
      <sheetData sheetId="773">
        <row r="1">
          <cell r="B1" t="str">
            <v>220 kV SUB-STATION</v>
          </cell>
        </row>
      </sheetData>
      <sheetData sheetId="774">
        <row r="1">
          <cell r="B1" t="str">
            <v>220 kV SUB-STATION</v>
          </cell>
        </row>
      </sheetData>
      <sheetData sheetId="775">
        <row r="1">
          <cell r="B1" t="str">
            <v>220 kV SUB-STATION</v>
          </cell>
        </row>
      </sheetData>
      <sheetData sheetId="776">
        <row r="1">
          <cell r="B1" t="str">
            <v>220 kV SUB-STATION</v>
          </cell>
        </row>
      </sheetData>
      <sheetData sheetId="777">
        <row r="1">
          <cell r="B1" t="str">
            <v>220 kV SUB-STATION</v>
          </cell>
        </row>
      </sheetData>
      <sheetData sheetId="778">
        <row r="1">
          <cell r="B1" t="str">
            <v>220 kV SUB-STATION</v>
          </cell>
        </row>
      </sheetData>
      <sheetData sheetId="779">
        <row r="1">
          <cell r="B1" t="str">
            <v>220 kV SUB-STATION</v>
          </cell>
        </row>
      </sheetData>
      <sheetData sheetId="780">
        <row r="1">
          <cell r="B1" t="str">
            <v>220 kV SUB-STATION</v>
          </cell>
        </row>
      </sheetData>
      <sheetData sheetId="781">
        <row r="1">
          <cell r="B1" t="str">
            <v>220 kV SUB-STATION</v>
          </cell>
        </row>
      </sheetData>
      <sheetData sheetId="782">
        <row r="1">
          <cell r="B1" t="str">
            <v>220 kV SUB-STATION</v>
          </cell>
        </row>
      </sheetData>
      <sheetData sheetId="783">
        <row r="1">
          <cell r="B1" t="str">
            <v>220 kV SUB-STATION</v>
          </cell>
        </row>
      </sheetData>
      <sheetData sheetId="784">
        <row r="1">
          <cell r="B1" t="str">
            <v>220 kV SUB-STATION</v>
          </cell>
        </row>
      </sheetData>
      <sheetData sheetId="785">
        <row r="1">
          <cell r="B1" t="str">
            <v>220 kV SUB-STATION</v>
          </cell>
        </row>
      </sheetData>
      <sheetData sheetId="786">
        <row r="1">
          <cell r="B1" t="str">
            <v>220 kV SUB-STATION</v>
          </cell>
        </row>
      </sheetData>
      <sheetData sheetId="787">
        <row r="1">
          <cell r="B1" t="str">
            <v>220 kV SUB-STATION</v>
          </cell>
        </row>
      </sheetData>
      <sheetData sheetId="788">
        <row r="1">
          <cell r="B1" t="str">
            <v>220 kV SUB-STATION</v>
          </cell>
        </row>
      </sheetData>
      <sheetData sheetId="789">
        <row r="1">
          <cell r="B1" t="str">
            <v>220 kV SUB-STATION</v>
          </cell>
        </row>
      </sheetData>
      <sheetData sheetId="790"/>
      <sheetData sheetId="791"/>
      <sheetData sheetId="792"/>
      <sheetData sheetId="793"/>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sheetData sheetId="880"/>
      <sheetData sheetId="881"/>
      <sheetData sheetId="882"/>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ow r="1">
          <cell r="B1" t="str">
            <v>220 kV SUB-STATION</v>
          </cell>
        </row>
      </sheetData>
      <sheetData sheetId="961">
        <row r="1">
          <cell r="B1" t="str">
            <v>220 kV SUB-STATION</v>
          </cell>
        </row>
      </sheetData>
      <sheetData sheetId="962">
        <row r="1">
          <cell r="B1" t="str">
            <v>220 kV SUB-STATION</v>
          </cell>
        </row>
      </sheetData>
      <sheetData sheetId="963"/>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ow r="1">
          <cell r="B1" t="str">
            <v>220 kV SUB-STATION</v>
          </cell>
        </row>
      </sheetData>
      <sheetData sheetId="999">
        <row r="1">
          <cell r="B1" t="str">
            <v>220 kV SUB-STATION</v>
          </cell>
        </row>
      </sheetData>
      <sheetData sheetId="1000">
        <row r="1">
          <cell r="B1" t="str">
            <v>220 kV SUB-STATION</v>
          </cell>
        </row>
      </sheetData>
      <sheetData sheetId="1001">
        <row r="1">
          <cell r="B1" t="str">
            <v>220 kV SUB-STATION</v>
          </cell>
        </row>
      </sheetData>
      <sheetData sheetId="1002">
        <row r="1">
          <cell r="B1" t="str">
            <v>220 kV SUB-STATION</v>
          </cell>
        </row>
      </sheetData>
      <sheetData sheetId="1003">
        <row r="1">
          <cell r="B1" t="str">
            <v>220 kV SUB-STATION</v>
          </cell>
        </row>
      </sheetData>
      <sheetData sheetId="1004">
        <row r="1">
          <cell r="B1" t="str">
            <v>220 kV SUB-STATION</v>
          </cell>
        </row>
      </sheetData>
      <sheetData sheetId="1005">
        <row r="1">
          <cell r="B1" t="str">
            <v>220 kV SUB-STATION</v>
          </cell>
        </row>
      </sheetData>
      <sheetData sheetId="1006">
        <row r="1">
          <cell r="B1" t="str">
            <v>220 kV SUB-STATION</v>
          </cell>
        </row>
      </sheetData>
      <sheetData sheetId="1007">
        <row r="1">
          <cell r="B1" t="str">
            <v>220 kV SUB-STATION</v>
          </cell>
        </row>
      </sheetData>
      <sheetData sheetId="1008">
        <row r="1">
          <cell r="B1" t="str">
            <v>220 kV SUB-STATION</v>
          </cell>
        </row>
      </sheetData>
      <sheetData sheetId="1009">
        <row r="1">
          <cell r="B1" t="str">
            <v>220 kV SUB-STATION</v>
          </cell>
        </row>
      </sheetData>
      <sheetData sheetId="1010">
        <row r="1">
          <cell r="B1" t="str">
            <v>220 kV SUB-STATION</v>
          </cell>
        </row>
      </sheetData>
      <sheetData sheetId="1011"/>
      <sheetData sheetId="1012">
        <row r="1">
          <cell r="B1" t="str">
            <v>220 kV SUB-STATION</v>
          </cell>
        </row>
      </sheetData>
      <sheetData sheetId="1013"/>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refreshError="1"/>
      <sheetData sheetId="1024"/>
      <sheetData sheetId="1025"/>
      <sheetData sheetId="1026"/>
      <sheetData sheetId="1027"/>
      <sheetData sheetId="1028" refreshError="1"/>
      <sheetData sheetId="1029" refreshError="1"/>
      <sheetData sheetId="1030"/>
      <sheetData sheetId="1031"/>
      <sheetData sheetId="1032"/>
      <sheetData sheetId="1033">
        <row r="1">
          <cell r="B1" t="str">
            <v>220 kV SUB-STATION</v>
          </cell>
        </row>
      </sheetData>
      <sheetData sheetId="1034">
        <row r="1">
          <cell r="B1" t="str">
            <v>220 kV SUB-STATION</v>
          </cell>
        </row>
      </sheetData>
      <sheetData sheetId="1035">
        <row r="1">
          <cell r="B1" t="str">
            <v>220 kV SUB-STATION</v>
          </cell>
        </row>
      </sheetData>
      <sheetData sheetId="1036">
        <row r="1">
          <cell r="B1" t="str">
            <v>220 kV SUB-STATION</v>
          </cell>
        </row>
      </sheetData>
      <sheetData sheetId="1037">
        <row r="1">
          <cell r="B1" t="str">
            <v>220 kV SUB-STATION</v>
          </cell>
        </row>
      </sheetData>
      <sheetData sheetId="1038">
        <row r="1">
          <cell r="B1" t="str">
            <v>220 kV SUB-STATION</v>
          </cell>
        </row>
      </sheetData>
      <sheetData sheetId="1039">
        <row r="1">
          <cell r="B1" t="str">
            <v>220 kV SUB-STATION</v>
          </cell>
        </row>
      </sheetData>
      <sheetData sheetId="1040">
        <row r="1">
          <cell r="B1" t="str">
            <v>220 kV SUB-STATION</v>
          </cell>
        </row>
      </sheetData>
      <sheetData sheetId="1041">
        <row r="1">
          <cell r="B1" t="str">
            <v>220 kV SUB-STATION</v>
          </cell>
        </row>
      </sheetData>
      <sheetData sheetId="1042">
        <row r="1">
          <cell r="B1" t="str">
            <v>220 kV SUB-STATION</v>
          </cell>
        </row>
      </sheetData>
      <sheetData sheetId="1043">
        <row r="1">
          <cell r="B1" t="str">
            <v>220 kV SUB-STATION</v>
          </cell>
        </row>
      </sheetData>
      <sheetData sheetId="1044">
        <row r="1">
          <cell r="B1" t="str">
            <v>220 kV SUB-STATION</v>
          </cell>
        </row>
      </sheetData>
      <sheetData sheetId="1045">
        <row r="1">
          <cell r="B1" t="str">
            <v>220 kV SUB-STATION</v>
          </cell>
        </row>
      </sheetData>
      <sheetData sheetId="1046">
        <row r="1">
          <cell r="B1" t="str">
            <v>220 kV SUB-STATION</v>
          </cell>
        </row>
      </sheetData>
      <sheetData sheetId="1047">
        <row r="1">
          <cell r="B1" t="str">
            <v>220 kV SUB-STATION</v>
          </cell>
        </row>
      </sheetData>
      <sheetData sheetId="1048">
        <row r="1">
          <cell r="B1" t="str">
            <v>220 kV SUB-STATION</v>
          </cell>
        </row>
      </sheetData>
      <sheetData sheetId="1049">
        <row r="1">
          <cell r="B1" t="str">
            <v>220 kV SUB-STATION</v>
          </cell>
        </row>
      </sheetData>
      <sheetData sheetId="1050">
        <row r="1">
          <cell r="B1" t="str">
            <v>220 kV SUB-STATION</v>
          </cell>
        </row>
      </sheetData>
      <sheetData sheetId="1051">
        <row r="1">
          <cell r="B1" t="str">
            <v>220 kV SUB-STATION</v>
          </cell>
        </row>
      </sheetData>
      <sheetData sheetId="1052">
        <row r="1">
          <cell r="B1" t="str">
            <v>220 kV SUB-STATION</v>
          </cell>
        </row>
      </sheetData>
      <sheetData sheetId="1053">
        <row r="1">
          <cell r="B1" t="str">
            <v>220 kV SUB-STATION</v>
          </cell>
        </row>
      </sheetData>
      <sheetData sheetId="1054">
        <row r="1">
          <cell r="B1" t="str">
            <v>220 kV SUB-STATION</v>
          </cell>
        </row>
      </sheetData>
      <sheetData sheetId="1055">
        <row r="1">
          <cell r="B1" t="str">
            <v>220 kV SUB-STATION</v>
          </cell>
        </row>
      </sheetData>
      <sheetData sheetId="1056">
        <row r="1">
          <cell r="B1" t="str">
            <v>220 kV SUB-STATION</v>
          </cell>
        </row>
      </sheetData>
      <sheetData sheetId="1057">
        <row r="1">
          <cell r="B1" t="str">
            <v>220 kV SUB-STATION</v>
          </cell>
        </row>
      </sheetData>
      <sheetData sheetId="1058">
        <row r="1">
          <cell r="B1" t="str">
            <v>220 kV SUB-STATION</v>
          </cell>
        </row>
      </sheetData>
      <sheetData sheetId="1059">
        <row r="1">
          <cell r="B1" t="str">
            <v>220 kV SUB-STATION</v>
          </cell>
        </row>
      </sheetData>
      <sheetData sheetId="1060">
        <row r="1">
          <cell r="B1" t="str">
            <v>220 kV SUB-STATION</v>
          </cell>
        </row>
      </sheetData>
      <sheetData sheetId="1061">
        <row r="1">
          <cell r="B1" t="str">
            <v>220 kV SUB-STATION</v>
          </cell>
        </row>
      </sheetData>
      <sheetData sheetId="1062">
        <row r="1">
          <cell r="B1" t="str">
            <v>220 kV SUB-STATION</v>
          </cell>
        </row>
      </sheetData>
      <sheetData sheetId="1063">
        <row r="1">
          <cell r="B1" t="str">
            <v>220 kV SUB-STATION</v>
          </cell>
        </row>
      </sheetData>
      <sheetData sheetId="1064">
        <row r="1">
          <cell r="B1" t="str">
            <v>220 kV SUB-STATION</v>
          </cell>
        </row>
      </sheetData>
      <sheetData sheetId="1065">
        <row r="1">
          <cell r="B1" t="str">
            <v>220 kV SUB-STATION</v>
          </cell>
        </row>
      </sheetData>
      <sheetData sheetId="1066">
        <row r="1">
          <cell r="B1" t="str">
            <v>220 kV SUB-STATION</v>
          </cell>
        </row>
      </sheetData>
      <sheetData sheetId="1067">
        <row r="1">
          <cell r="B1" t="str">
            <v>220 kV SUB-STATION</v>
          </cell>
        </row>
      </sheetData>
      <sheetData sheetId="1068">
        <row r="1">
          <cell r="B1" t="str">
            <v>220 kV SUB-STATION</v>
          </cell>
        </row>
      </sheetData>
      <sheetData sheetId="1069">
        <row r="1">
          <cell r="B1" t="str">
            <v>220 kV SUB-STATION</v>
          </cell>
        </row>
      </sheetData>
      <sheetData sheetId="1070">
        <row r="1">
          <cell r="B1" t="str">
            <v>220 kV SUB-STATION</v>
          </cell>
        </row>
      </sheetData>
      <sheetData sheetId="1071">
        <row r="1">
          <cell r="B1" t="str">
            <v>220 kV SUB-STATION</v>
          </cell>
        </row>
      </sheetData>
      <sheetData sheetId="1072">
        <row r="1">
          <cell r="B1" t="str">
            <v>220 kV SUB-STATION</v>
          </cell>
        </row>
      </sheetData>
      <sheetData sheetId="1073">
        <row r="1">
          <cell r="B1" t="str">
            <v>220 kV SUB-STATION</v>
          </cell>
        </row>
      </sheetData>
      <sheetData sheetId="1074">
        <row r="1">
          <cell r="B1" t="str">
            <v>220 kV SUB-STATION</v>
          </cell>
        </row>
      </sheetData>
      <sheetData sheetId="1075">
        <row r="1">
          <cell r="B1" t="str">
            <v>220 kV SUB-STATION</v>
          </cell>
        </row>
      </sheetData>
      <sheetData sheetId="1076">
        <row r="1">
          <cell r="B1" t="str">
            <v>220 kV SUB-STATION</v>
          </cell>
        </row>
      </sheetData>
      <sheetData sheetId="1077">
        <row r="1">
          <cell r="B1" t="str">
            <v>220 kV SUB-STATION</v>
          </cell>
        </row>
      </sheetData>
      <sheetData sheetId="1078">
        <row r="1">
          <cell r="B1" t="str">
            <v>220 kV SUB-STATION</v>
          </cell>
        </row>
      </sheetData>
      <sheetData sheetId="1079">
        <row r="1">
          <cell r="B1" t="str">
            <v>220 kV SUB-STATION</v>
          </cell>
        </row>
      </sheetData>
      <sheetData sheetId="1080">
        <row r="1">
          <cell r="B1" t="str">
            <v>220 kV SUB-STATION</v>
          </cell>
        </row>
      </sheetData>
      <sheetData sheetId="1081">
        <row r="1">
          <cell r="B1" t="str">
            <v>220 kV SUB-STATION</v>
          </cell>
        </row>
      </sheetData>
      <sheetData sheetId="1082">
        <row r="1">
          <cell r="B1" t="str">
            <v>220 kV SUB-STATION</v>
          </cell>
        </row>
      </sheetData>
      <sheetData sheetId="1083">
        <row r="1">
          <cell r="B1" t="str">
            <v>220 kV SUB-STATION</v>
          </cell>
        </row>
      </sheetData>
      <sheetData sheetId="1084">
        <row r="1">
          <cell r="B1" t="str">
            <v>220 kV SUB-STATION</v>
          </cell>
        </row>
      </sheetData>
      <sheetData sheetId="1085">
        <row r="1">
          <cell r="B1" t="str">
            <v>220 kV SUB-STATION</v>
          </cell>
        </row>
      </sheetData>
      <sheetData sheetId="1086">
        <row r="1">
          <cell r="B1" t="str">
            <v>220 kV SUB-STATION</v>
          </cell>
        </row>
      </sheetData>
      <sheetData sheetId="1087">
        <row r="1">
          <cell r="B1" t="str">
            <v>220 kV SUB-STATION</v>
          </cell>
        </row>
      </sheetData>
      <sheetData sheetId="1088">
        <row r="1">
          <cell r="B1" t="str">
            <v>220 kV SUB-STATION</v>
          </cell>
        </row>
      </sheetData>
      <sheetData sheetId="1089">
        <row r="1">
          <cell r="B1" t="str">
            <v>220 kV SUB-STATION</v>
          </cell>
        </row>
      </sheetData>
      <sheetData sheetId="1090">
        <row r="1">
          <cell r="B1" t="str">
            <v>220 kV SUB-STATION</v>
          </cell>
        </row>
      </sheetData>
      <sheetData sheetId="1091">
        <row r="1">
          <cell r="B1" t="str">
            <v>220 kV SUB-STATION</v>
          </cell>
        </row>
      </sheetData>
      <sheetData sheetId="1092">
        <row r="1">
          <cell r="B1" t="str">
            <v>220 kV SUB-STATION</v>
          </cell>
        </row>
      </sheetData>
      <sheetData sheetId="1093">
        <row r="1">
          <cell r="B1" t="str">
            <v>220 kV SUB-STATION</v>
          </cell>
        </row>
      </sheetData>
      <sheetData sheetId="1094">
        <row r="1">
          <cell r="B1" t="str">
            <v>220 kV SUB-STATION</v>
          </cell>
        </row>
      </sheetData>
      <sheetData sheetId="1095">
        <row r="1">
          <cell r="B1" t="str">
            <v>220 kV SUB-STATION</v>
          </cell>
        </row>
      </sheetData>
      <sheetData sheetId="1096">
        <row r="1">
          <cell r="B1" t="str">
            <v>220 kV SUB-STATION</v>
          </cell>
        </row>
      </sheetData>
      <sheetData sheetId="1097">
        <row r="1">
          <cell r="B1" t="str">
            <v>220 kV SUB-STATION</v>
          </cell>
        </row>
      </sheetData>
      <sheetData sheetId="1098">
        <row r="1">
          <cell r="B1" t="str">
            <v>220 kV SUB-STATION</v>
          </cell>
        </row>
      </sheetData>
      <sheetData sheetId="1099">
        <row r="1">
          <cell r="B1" t="str">
            <v>220 kV SUB-STATION</v>
          </cell>
        </row>
      </sheetData>
      <sheetData sheetId="1100">
        <row r="1">
          <cell r="B1" t="str">
            <v>220 kV SUB-STATION</v>
          </cell>
        </row>
      </sheetData>
      <sheetData sheetId="1101">
        <row r="1">
          <cell r="B1" t="str">
            <v>220 kV SUB-STATION</v>
          </cell>
        </row>
      </sheetData>
      <sheetData sheetId="1102">
        <row r="1">
          <cell r="B1" t="str">
            <v>220 kV SUB-STATION</v>
          </cell>
        </row>
      </sheetData>
      <sheetData sheetId="1103">
        <row r="1">
          <cell r="B1" t="str">
            <v>220 kV SUB-STATION</v>
          </cell>
        </row>
      </sheetData>
      <sheetData sheetId="1104">
        <row r="1">
          <cell r="B1" t="str">
            <v>220 kV SUB-STATION</v>
          </cell>
        </row>
      </sheetData>
      <sheetData sheetId="1105">
        <row r="1">
          <cell r="B1" t="str">
            <v>220 kV SUB-STATION</v>
          </cell>
        </row>
      </sheetData>
      <sheetData sheetId="1106">
        <row r="1">
          <cell r="B1" t="str">
            <v>220 kV SUB-STATION</v>
          </cell>
        </row>
      </sheetData>
      <sheetData sheetId="1107">
        <row r="1">
          <cell r="B1" t="str">
            <v>220 kV SUB-STATION</v>
          </cell>
        </row>
      </sheetData>
      <sheetData sheetId="1108">
        <row r="1">
          <cell r="B1" t="str">
            <v>220 kV SUB-STATION</v>
          </cell>
        </row>
      </sheetData>
      <sheetData sheetId="1109">
        <row r="1">
          <cell r="B1" t="str">
            <v>220 kV SUB-STATION</v>
          </cell>
        </row>
      </sheetData>
      <sheetData sheetId="1110">
        <row r="1">
          <cell r="B1" t="str">
            <v>220 kV SUB-STATION</v>
          </cell>
        </row>
      </sheetData>
      <sheetData sheetId="1111">
        <row r="1">
          <cell r="B1" t="str">
            <v>220 kV SUB-STATION</v>
          </cell>
        </row>
      </sheetData>
      <sheetData sheetId="1112">
        <row r="1">
          <cell r="B1" t="str">
            <v>220 kV SUB-STATION</v>
          </cell>
        </row>
      </sheetData>
      <sheetData sheetId="1113">
        <row r="1">
          <cell r="B1" t="str">
            <v>220 kV SUB-STATION</v>
          </cell>
        </row>
      </sheetData>
      <sheetData sheetId="1114">
        <row r="1">
          <cell r="B1" t="str">
            <v>220 kV SUB-STATION</v>
          </cell>
        </row>
      </sheetData>
      <sheetData sheetId="1115">
        <row r="1">
          <cell r="B1" t="str">
            <v>220 kV SUB-STATION</v>
          </cell>
        </row>
      </sheetData>
      <sheetData sheetId="1116">
        <row r="1">
          <cell r="B1" t="str">
            <v>220 kV SUB-STATION</v>
          </cell>
        </row>
      </sheetData>
      <sheetData sheetId="1117">
        <row r="1">
          <cell r="B1" t="str">
            <v>220 kV SUB-STATION</v>
          </cell>
        </row>
      </sheetData>
      <sheetData sheetId="1118">
        <row r="1">
          <cell r="B1" t="str">
            <v>220 kV SUB-STATION</v>
          </cell>
        </row>
      </sheetData>
      <sheetData sheetId="1119">
        <row r="1">
          <cell r="B1" t="str">
            <v>220 kV SUB-STATION</v>
          </cell>
        </row>
      </sheetData>
      <sheetData sheetId="1120">
        <row r="1">
          <cell r="B1" t="str">
            <v>220 kV SUB-STATION</v>
          </cell>
        </row>
      </sheetData>
      <sheetData sheetId="1121">
        <row r="1">
          <cell r="B1" t="str">
            <v>220 kV SUB-STATION</v>
          </cell>
        </row>
      </sheetData>
      <sheetData sheetId="1122">
        <row r="1">
          <cell r="B1" t="str">
            <v>220 kV SUB-STATION</v>
          </cell>
        </row>
      </sheetData>
      <sheetData sheetId="1123">
        <row r="1">
          <cell r="B1" t="str">
            <v>220 kV SUB-STATION</v>
          </cell>
        </row>
      </sheetData>
      <sheetData sheetId="1124">
        <row r="1">
          <cell r="B1" t="str">
            <v>220 kV SUB-STATION</v>
          </cell>
        </row>
      </sheetData>
      <sheetData sheetId="1125">
        <row r="1">
          <cell r="B1" t="str">
            <v>220 kV SUB-STATION</v>
          </cell>
        </row>
      </sheetData>
      <sheetData sheetId="1126">
        <row r="1">
          <cell r="B1" t="str">
            <v>220 kV SUB-STATION</v>
          </cell>
        </row>
      </sheetData>
      <sheetData sheetId="1127">
        <row r="1">
          <cell r="B1" t="str">
            <v>220 kV SUB-STATION</v>
          </cell>
        </row>
      </sheetData>
      <sheetData sheetId="1128">
        <row r="1">
          <cell r="B1" t="str">
            <v>220 kV SUB-STATION</v>
          </cell>
        </row>
      </sheetData>
      <sheetData sheetId="1129">
        <row r="1">
          <cell r="B1" t="str">
            <v>220 kV SUB-STATION</v>
          </cell>
        </row>
      </sheetData>
      <sheetData sheetId="1130">
        <row r="1">
          <cell r="B1" t="str">
            <v>220 kV SUB-STATION</v>
          </cell>
        </row>
      </sheetData>
      <sheetData sheetId="1131">
        <row r="1">
          <cell r="B1" t="str">
            <v>220 kV SUB-STATION</v>
          </cell>
        </row>
      </sheetData>
      <sheetData sheetId="1132">
        <row r="1">
          <cell r="B1" t="str">
            <v>220 kV SUB-STATION</v>
          </cell>
        </row>
      </sheetData>
      <sheetData sheetId="1133">
        <row r="1">
          <cell r="B1" t="str">
            <v>220 kV SUB-STATION</v>
          </cell>
        </row>
      </sheetData>
      <sheetData sheetId="1134">
        <row r="1">
          <cell r="B1" t="str">
            <v>220 kV SUB-STATION</v>
          </cell>
        </row>
      </sheetData>
      <sheetData sheetId="1135">
        <row r="1">
          <cell r="B1" t="str">
            <v>220 kV SUB-STATION</v>
          </cell>
        </row>
      </sheetData>
      <sheetData sheetId="1136">
        <row r="1">
          <cell r="B1" t="str">
            <v>220 kV SUB-STATION</v>
          </cell>
        </row>
      </sheetData>
      <sheetData sheetId="1137">
        <row r="1">
          <cell r="B1" t="str">
            <v>220 kV SUB-STATION</v>
          </cell>
        </row>
      </sheetData>
      <sheetData sheetId="1138">
        <row r="1">
          <cell r="B1" t="str">
            <v>220 kV SUB-STATION</v>
          </cell>
        </row>
      </sheetData>
      <sheetData sheetId="1139">
        <row r="1">
          <cell r="B1" t="str">
            <v>220 kV SUB-STATION</v>
          </cell>
        </row>
      </sheetData>
      <sheetData sheetId="1140">
        <row r="1">
          <cell r="B1" t="str">
            <v>220 kV SUB-STATION</v>
          </cell>
        </row>
      </sheetData>
      <sheetData sheetId="1141">
        <row r="1">
          <cell r="B1" t="str">
            <v>220 kV SUB-STATION</v>
          </cell>
        </row>
      </sheetData>
      <sheetData sheetId="1142">
        <row r="1">
          <cell r="B1" t="str">
            <v>220 kV SUB-STATION</v>
          </cell>
        </row>
      </sheetData>
      <sheetData sheetId="1143">
        <row r="1">
          <cell r="B1" t="str">
            <v>220 kV SUB-STATION</v>
          </cell>
        </row>
      </sheetData>
      <sheetData sheetId="1144">
        <row r="1">
          <cell r="B1" t="str">
            <v>220 kV SUB-STATION</v>
          </cell>
        </row>
      </sheetData>
      <sheetData sheetId="1145">
        <row r="1">
          <cell r="B1" t="str">
            <v>220 kV SUB-STATION</v>
          </cell>
        </row>
      </sheetData>
      <sheetData sheetId="1146">
        <row r="1">
          <cell r="B1" t="str">
            <v>220 kV SUB-STATION</v>
          </cell>
        </row>
      </sheetData>
      <sheetData sheetId="1147">
        <row r="1">
          <cell r="B1" t="str">
            <v>220 kV SUB-STATION</v>
          </cell>
        </row>
      </sheetData>
      <sheetData sheetId="1148">
        <row r="1">
          <cell r="B1" t="str">
            <v>220 kV SUB-STATION</v>
          </cell>
        </row>
      </sheetData>
      <sheetData sheetId="1149">
        <row r="1">
          <cell r="B1" t="str">
            <v>220 kV SUB-STATION</v>
          </cell>
        </row>
      </sheetData>
      <sheetData sheetId="1150">
        <row r="1">
          <cell r="B1" t="str">
            <v>220 kV SUB-STATION</v>
          </cell>
        </row>
      </sheetData>
      <sheetData sheetId="1151">
        <row r="1">
          <cell r="B1" t="str">
            <v>220 kV SUB-STATION</v>
          </cell>
        </row>
      </sheetData>
      <sheetData sheetId="1152">
        <row r="1">
          <cell r="B1" t="str">
            <v>220 kV SUB-STATION</v>
          </cell>
        </row>
      </sheetData>
      <sheetData sheetId="1153">
        <row r="1">
          <cell r="B1" t="str">
            <v>220 kV SUB-STATION</v>
          </cell>
        </row>
      </sheetData>
      <sheetData sheetId="1154">
        <row r="1">
          <cell r="B1" t="str">
            <v>220 kV SUB-STATION</v>
          </cell>
        </row>
      </sheetData>
      <sheetData sheetId="1155">
        <row r="1">
          <cell r="B1" t="str">
            <v>220 kV SUB-STATION</v>
          </cell>
        </row>
      </sheetData>
      <sheetData sheetId="1156">
        <row r="1">
          <cell r="B1" t="str">
            <v>220 kV SUB-STATION</v>
          </cell>
        </row>
      </sheetData>
      <sheetData sheetId="1157">
        <row r="1">
          <cell r="B1" t="str">
            <v>220 kV SUB-STATION</v>
          </cell>
        </row>
      </sheetData>
      <sheetData sheetId="1158">
        <row r="1">
          <cell r="B1" t="str">
            <v>220 kV SUB-STATION</v>
          </cell>
        </row>
      </sheetData>
      <sheetData sheetId="1159">
        <row r="1">
          <cell r="B1" t="str">
            <v>220 kV SUB-STATION</v>
          </cell>
        </row>
      </sheetData>
      <sheetData sheetId="1160">
        <row r="1">
          <cell r="B1" t="str">
            <v>220 kV SUB-STATION</v>
          </cell>
        </row>
      </sheetData>
      <sheetData sheetId="1161">
        <row r="1">
          <cell r="B1" t="str">
            <v>220 kV SUB-STATION</v>
          </cell>
        </row>
      </sheetData>
      <sheetData sheetId="1162">
        <row r="1">
          <cell r="B1" t="str">
            <v>220 kV SUB-STATION</v>
          </cell>
        </row>
      </sheetData>
      <sheetData sheetId="1163">
        <row r="1">
          <cell r="B1" t="str">
            <v>220 kV SUB-STATION</v>
          </cell>
        </row>
      </sheetData>
      <sheetData sheetId="1164">
        <row r="1">
          <cell r="B1" t="str">
            <v>220 kV SUB-STATION</v>
          </cell>
        </row>
      </sheetData>
      <sheetData sheetId="1165">
        <row r="1">
          <cell r="B1" t="str">
            <v>220 kV SUB-STATION</v>
          </cell>
        </row>
      </sheetData>
      <sheetData sheetId="1166">
        <row r="1">
          <cell r="B1" t="str">
            <v>220 kV SUB-STATION</v>
          </cell>
        </row>
      </sheetData>
      <sheetData sheetId="1167">
        <row r="1">
          <cell r="B1" t="str">
            <v>220 kV SUB-STATION</v>
          </cell>
        </row>
      </sheetData>
      <sheetData sheetId="1168">
        <row r="1">
          <cell r="B1" t="str">
            <v>220 kV SUB-STATION</v>
          </cell>
        </row>
      </sheetData>
      <sheetData sheetId="1169">
        <row r="1">
          <cell r="B1" t="str">
            <v>220 kV SUB-STATION</v>
          </cell>
        </row>
      </sheetData>
      <sheetData sheetId="1170">
        <row r="1">
          <cell r="B1" t="str">
            <v>220 kV SUB-STATION</v>
          </cell>
        </row>
      </sheetData>
      <sheetData sheetId="1171">
        <row r="1">
          <cell r="B1" t="str">
            <v>220 kV SUB-STATION</v>
          </cell>
        </row>
      </sheetData>
      <sheetData sheetId="1172">
        <row r="1">
          <cell r="B1" t="str">
            <v>220 kV SUB-STATION</v>
          </cell>
        </row>
      </sheetData>
      <sheetData sheetId="1173">
        <row r="1">
          <cell r="B1" t="str">
            <v>220 kV SUB-STATION</v>
          </cell>
        </row>
      </sheetData>
      <sheetData sheetId="1174">
        <row r="1">
          <cell r="B1" t="str">
            <v>220 kV SUB-STATION</v>
          </cell>
        </row>
      </sheetData>
      <sheetData sheetId="1175">
        <row r="1">
          <cell r="B1" t="str">
            <v>220 kV SUB-STATION</v>
          </cell>
        </row>
      </sheetData>
      <sheetData sheetId="1176">
        <row r="1">
          <cell r="B1" t="str">
            <v>220 kV SUB-STATION</v>
          </cell>
        </row>
      </sheetData>
      <sheetData sheetId="1177">
        <row r="1">
          <cell r="B1" t="str">
            <v>220 kV SUB-STATION</v>
          </cell>
        </row>
      </sheetData>
      <sheetData sheetId="1178">
        <row r="1">
          <cell r="B1" t="str">
            <v>220 kV SUB-STATION</v>
          </cell>
        </row>
      </sheetData>
      <sheetData sheetId="1179">
        <row r="1">
          <cell r="B1" t="str">
            <v>220 kV SUB-STATION</v>
          </cell>
        </row>
      </sheetData>
      <sheetData sheetId="1180">
        <row r="1">
          <cell r="B1" t="str">
            <v>220 kV SUB-STATION</v>
          </cell>
        </row>
      </sheetData>
      <sheetData sheetId="1181">
        <row r="1">
          <cell r="B1" t="str">
            <v>220 kV SUB-STATION</v>
          </cell>
        </row>
      </sheetData>
      <sheetData sheetId="1182">
        <row r="1">
          <cell r="B1" t="str">
            <v>220 kV SUB-STATION</v>
          </cell>
        </row>
      </sheetData>
      <sheetData sheetId="1183">
        <row r="1">
          <cell r="B1" t="str">
            <v>220 kV SUB-STATION</v>
          </cell>
        </row>
      </sheetData>
      <sheetData sheetId="1184">
        <row r="1">
          <cell r="B1" t="str">
            <v>220 kV SUB-STATION</v>
          </cell>
        </row>
      </sheetData>
      <sheetData sheetId="1185">
        <row r="1">
          <cell r="B1" t="str">
            <v>220 kV SUB-STATION</v>
          </cell>
        </row>
      </sheetData>
      <sheetData sheetId="1186">
        <row r="1">
          <cell r="B1" t="str">
            <v>220 kV SUB-STATION</v>
          </cell>
        </row>
      </sheetData>
      <sheetData sheetId="1187">
        <row r="1">
          <cell r="B1" t="str">
            <v>220 kV SUB-STATION</v>
          </cell>
        </row>
      </sheetData>
      <sheetData sheetId="1188">
        <row r="1">
          <cell r="B1" t="str">
            <v>220 kV SUB-STATION</v>
          </cell>
        </row>
      </sheetData>
      <sheetData sheetId="1189">
        <row r="1">
          <cell r="B1" t="str">
            <v>220 kV SUB-STATION</v>
          </cell>
        </row>
      </sheetData>
      <sheetData sheetId="1190">
        <row r="1">
          <cell r="B1" t="str">
            <v>220 kV SUB-STATION</v>
          </cell>
        </row>
      </sheetData>
      <sheetData sheetId="1191">
        <row r="1">
          <cell r="B1" t="str">
            <v>220 kV SUB-STATION</v>
          </cell>
        </row>
      </sheetData>
      <sheetData sheetId="1192">
        <row r="1">
          <cell r="B1" t="str">
            <v>220 kV SUB-STATION</v>
          </cell>
        </row>
      </sheetData>
      <sheetData sheetId="1193">
        <row r="1">
          <cell r="B1" t="str">
            <v>220 kV SUB-STATION</v>
          </cell>
        </row>
      </sheetData>
      <sheetData sheetId="1194">
        <row r="1">
          <cell r="B1" t="str">
            <v>220 kV SUB-STATION</v>
          </cell>
        </row>
      </sheetData>
      <sheetData sheetId="1195">
        <row r="1">
          <cell r="B1" t="str">
            <v>220 kV SUB-STATION</v>
          </cell>
        </row>
      </sheetData>
      <sheetData sheetId="1196">
        <row r="1">
          <cell r="B1" t="str">
            <v>220 kV SUB-STATION</v>
          </cell>
        </row>
      </sheetData>
      <sheetData sheetId="1197">
        <row r="1">
          <cell r="B1" t="str">
            <v>220 kV SUB-STATION</v>
          </cell>
        </row>
      </sheetData>
      <sheetData sheetId="1198">
        <row r="1">
          <cell r="B1" t="str">
            <v>220 kV SUB-STATION</v>
          </cell>
        </row>
      </sheetData>
      <sheetData sheetId="1199">
        <row r="1">
          <cell r="B1" t="str">
            <v>220 kV SUB-STATION</v>
          </cell>
        </row>
      </sheetData>
      <sheetData sheetId="1200">
        <row r="1">
          <cell r="B1" t="str">
            <v>220 kV SUB-STATION</v>
          </cell>
        </row>
      </sheetData>
      <sheetData sheetId="1201">
        <row r="1">
          <cell r="B1" t="str">
            <v>220 kV SUB-STATION</v>
          </cell>
        </row>
      </sheetData>
      <sheetData sheetId="1202">
        <row r="1">
          <cell r="B1" t="str">
            <v>220 kV SUB-STATION</v>
          </cell>
        </row>
      </sheetData>
      <sheetData sheetId="1203">
        <row r="1">
          <cell r="B1" t="str">
            <v>220 kV SUB-STATION</v>
          </cell>
        </row>
      </sheetData>
      <sheetData sheetId="1204">
        <row r="1">
          <cell r="B1" t="str">
            <v>220 kV SUB-STATION</v>
          </cell>
        </row>
      </sheetData>
      <sheetData sheetId="1205">
        <row r="1">
          <cell r="B1" t="str">
            <v>220 kV SUB-STATION</v>
          </cell>
        </row>
      </sheetData>
      <sheetData sheetId="1206">
        <row r="1">
          <cell r="B1" t="str">
            <v>220 kV SUB-STATION</v>
          </cell>
        </row>
      </sheetData>
      <sheetData sheetId="1207">
        <row r="1">
          <cell r="B1" t="str">
            <v>220 kV SUB-STATION</v>
          </cell>
        </row>
      </sheetData>
      <sheetData sheetId="1208">
        <row r="1">
          <cell r="B1" t="str">
            <v>220 kV SUB-STATION</v>
          </cell>
        </row>
      </sheetData>
      <sheetData sheetId="1209">
        <row r="1">
          <cell r="B1" t="str">
            <v>220 kV SUB-STATION</v>
          </cell>
        </row>
      </sheetData>
      <sheetData sheetId="1210">
        <row r="1">
          <cell r="B1" t="str">
            <v>220 kV SUB-STATION</v>
          </cell>
        </row>
      </sheetData>
      <sheetData sheetId="1211">
        <row r="1">
          <cell r="B1" t="str">
            <v>220 kV SUB-STATION</v>
          </cell>
        </row>
      </sheetData>
      <sheetData sheetId="1212">
        <row r="1">
          <cell r="B1" t="str">
            <v>220 kV SUB-STATION</v>
          </cell>
        </row>
      </sheetData>
      <sheetData sheetId="1213">
        <row r="1">
          <cell r="B1" t="str">
            <v>220 kV SUB-STATION</v>
          </cell>
        </row>
      </sheetData>
      <sheetData sheetId="1214">
        <row r="1">
          <cell r="B1" t="str">
            <v>220 kV SUB-STATION</v>
          </cell>
        </row>
      </sheetData>
      <sheetData sheetId="1215">
        <row r="1">
          <cell r="B1" t="str">
            <v>220 kV SUB-STATION</v>
          </cell>
        </row>
      </sheetData>
      <sheetData sheetId="1216">
        <row r="1">
          <cell r="B1" t="str">
            <v>220 kV SUB-STATION</v>
          </cell>
        </row>
      </sheetData>
      <sheetData sheetId="1217">
        <row r="1">
          <cell r="B1" t="str">
            <v>220 kV SUB-STATION</v>
          </cell>
        </row>
      </sheetData>
      <sheetData sheetId="1218">
        <row r="1">
          <cell r="B1" t="str">
            <v>220 kV SUB-STATION</v>
          </cell>
        </row>
      </sheetData>
      <sheetData sheetId="1219">
        <row r="1">
          <cell r="B1" t="str">
            <v>220 kV SUB-STATION</v>
          </cell>
        </row>
      </sheetData>
      <sheetData sheetId="1220">
        <row r="1">
          <cell r="B1" t="str">
            <v>220 kV SUB-STATION</v>
          </cell>
        </row>
      </sheetData>
      <sheetData sheetId="1221">
        <row r="1">
          <cell r="B1" t="str">
            <v>220 kV SUB-STATION</v>
          </cell>
        </row>
      </sheetData>
      <sheetData sheetId="1222">
        <row r="1">
          <cell r="B1" t="str">
            <v>220 kV SUB-STATION</v>
          </cell>
        </row>
      </sheetData>
      <sheetData sheetId="1223">
        <row r="1">
          <cell r="B1" t="str">
            <v>220 kV SUB-STATION</v>
          </cell>
        </row>
      </sheetData>
      <sheetData sheetId="1224">
        <row r="1">
          <cell r="B1" t="str">
            <v>220 kV SUB-STATION</v>
          </cell>
        </row>
      </sheetData>
      <sheetData sheetId="1225">
        <row r="1">
          <cell r="B1" t="str">
            <v>220 kV SUB-STATION</v>
          </cell>
        </row>
      </sheetData>
      <sheetData sheetId="1226">
        <row r="1">
          <cell r="B1" t="str">
            <v>220 kV SUB-STATION</v>
          </cell>
        </row>
      </sheetData>
      <sheetData sheetId="1227">
        <row r="1">
          <cell r="B1" t="str">
            <v>220 kV SUB-STATION</v>
          </cell>
        </row>
      </sheetData>
      <sheetData sheetId="1228">
        <row r="1">
          <cell r="B1" t="str">
            <v>220 kV SUB-STATION</v>
          </cell>
        </row>
      </sheetData>
      <sheetData sheetId="1229">
        <row r="1">
          <cell r="B1" t="str">
            <v>220 kV SUB-STATION</v>
          </cell>
        </row>
      </sheetData>
      <sheetData sheetId="1230">
        <row r="1">
          <cell r="B1" t="str">
            <v>220 kV SUB-STATION</v>
          </cell>
        </row>
      </sheetData>
      <sheetData sheetId="1231">
        <row r="1">
          <cell r="B1" t="str">
            <v>220 kV SUB-STATION</v>
          </cell>
        </row>
      </sheetData>
      <sheetData sheetId="1232">
        <row r="1">
          <cell r="B1" t="str">
            <v>220 kV SUB-STATION</v>
          </cell>
        </row>
      </sheetData>
      <sheetData sheetId="1233">
        <row r="1">
          <cell r="B1" t="str">
            <v>220 kV SUB-STATION</v>
          </cell>
        </row>
      </sheetData>
      <sheetData sheetId="1234">
        <row r="1">
          <cell r="B1" t="str">
            <v>220 kV SUB-STATION</v>
          </cell>
        </row>
      </sheetData>
      <sheetData sheetId="1235">
        <row r="1">
          <cell r="B1" t="str">
            <v>220 kV SUB-STATION</v>
          </cell>
        </row>
      </sheetData>
      <sheetData sheetId="1236">
        <row r="1">
          <cell r="B1" t="str">
            <v>220 kV SUB-STATION</v>
          </cell>
        </row>
      </sheetData>
      <sheetData sheetId="1237">
        <row r="1">
          <cell r="B1" t="str">
            <v>220 kV SUB-STATION</v>
          </cell>
        </row>
      </sheetData>
      <sheetData sheetId="1238">
        <row r="1">
          <cell r="B1" t="str">
            <v>220 kV SUB-STATION</v>
          </cell>
        </row>
      </sheetData>
      <sheetData sheetId="1239">
        <row r="1">
          <cell r="B1" t="str">
            <v>220 kV SUB-STATION</v>
          </cell>
        </row>
      </sheetData>
      <sheetData sheetId="1240">
        <row r="1">
          <cell r="B1" t="str">
            <v>220 kV SUB-STATION</v>
          </cell>
        </row>
      </sheetData>
      <sheetData sheetId="1241">
        <row r="1">
          <cell r="B1" t="str">
            <v>220 kV SUB-STATION</v>
          </cell>
        </row>
      </sheetData>
      <sheetData sheetId="1242">
        <row r="1">
          <cell r="B1" t="str">
            <v>220 kV SUB-STATION</v>
          </cell>
        </row>
      </sheetData>
      <sheetData sheetId="1243">
        <row r="1">
          <cell r="B1" t="str">
            <v>220 kV SUB-STATION</v>
          </cell>
        </row>
      </sheetData>
      <sheetData sheetId="1244">
        <row r="1">
          <cell r="B1" t="str">
            <v>220 kV SUB-STATION</v>
          </cell>
        </row>
      </sheetData>
      <sheetData sheetId="1245">
        <row r="1">
          <cell r="B1" t="str">
            <v>220 kV SUB-STATION</v>
          </cell>
        </row>
      </sheetData>
      <sheetData sheetId="1246">
        <row r="1">
          <cell r="B1" t="str">
            <v>220 kV SUB-STATION</v>
          </cell>
        </row>
      </sheetData>
      <sheetData sheetId="1247">
        <row r="1">
          <cell r="B1" t="str">
            <v>220 kV SUB-STATION</v>
          </cell>
        </row>
      </sheetData>
      <sheetData sheetId="1248">
        <row r="1">
          <cell r="B1" t="str">
            <v>220 kV SUB-STATION</v>
          </cell>
        </row>
      </sheetData>
      <sheetData sheetId="1249">
        <row r="1">
          <cell r="B1" t="str">
            <v>220 kV SUB-STATION</v>
          </cell>
        </row>
      </sheetData>
      <sheetData sheetId="1250">
        <row r="1">
          <cell r="B1" t="str">
            <v>220 kV SUB-STATION</v>
          </cell>
        </row>
      </sheetData>
      <sheetData sheetId="1251">
        <row r="1">
          <cell r="B1" t="str">
            <v>220 kV SUB-STATION</v>
          </cell>
        </row>
      </sheetData>
      <sheetData sheetId="1252">
        <row r="1">
          <cell r="B1" t="str">
            <v>220 kV SUB-STATION</v>
          </cell>
        </row>
      </sheetData>
      <sheetData sheetId="1253">
        <row r="1">
          <cell r="B1" t="str">
            <v>220 kV SUB-STATION</v>
          </cell>
        </row>
      </sheetData>
      <sheetData sheetId="1254">
        <row r="1">
          <cell r="B1" t="str">
            <v>220 kV SUB-STATION</v>
          </cell>
        </row>
      </sheetData>
      <sheetData sheetId="1255">
        <row r="1">
          <cell r="B1" t="str">
            <v>220 kV SUB-STATION</v>
          </cell>
        </row>
      </sheetData>
      <sheetData sheetId="1256">
        <row r="1">
          <cell r="B1" t="str">
            <v>220 kV SUB-STATION</v>
          </cell>
        </row>
      </sheetData>
      <sheetData sheetId="1257">
        <row r="1">
          <cell r="B1" t="str">
            <v>220 kV SUB-STATION</v>
          </cell>
        </row>
      </sheetData>
      <sheetData sheetId="1258">
        <row r="1">
          <cell r="B1" t="str">
            <v>220 kV SUB-STATION</v>
          </cell>
        </row>
      </sheetData>
      <sheetData sheetId="1259">
        <row r="1">
          <cell r="B1" t="str">
            <v>220 kV SUB-STATION</v>
          </cell>
        </row>
      </sheetData>
      <sheetData sheetId="1260">
        <row r="1">
          <cell r="B1" t="str">
            <v>220 kV SUB-STATION</v>
          </cell>
        </row>
      </sheetData>
      <sheetData sheetId="1261">
        <row r="1">
          <cell r="B1" t="str">
            <v>220 kV SUB-STATION</v>
          </cell>
        </row>
      </sheetData>
      <sheetData sheetId="1262">
        <row r="1">
          <cell r="B1" t="str">
            <v>220 kV SUB-STATION</v>
          </cell>
        </row>
      </sheetData>
      <sheetData sheetId="1263">
        <row r="1">
          <cell r="B1" t="str">
            <v>220 kV SUB-STATION</v>
          </cell>
        </row>
      </sheetData>
      <sheetData sheetId="1264">
        <row r="1">
          <cell r="B1" t="str">
            <v>220 kV SUB-STATION</v>
          </cell>
        </row>
      </sheetData>
      <sheetData sheetId="1265">
        <row r="1">
          <cell r="B1" t="str">
            <v>220 kV SUB-STATION</v>
          </cell>
        </row>
      </sheetData>
      <sheetData sheetId="1266">
        <row r="1">
          <cell r="B1" t="str">
            <v>220 kV SUB-STATION</v>
          </cell>
        </row>
      </sheetData>
      <sheetData sheetId="1267">
        <row r="1">
          <cell r="B1" t="str">
            <v>220 kV SUB-STATION</v>
          </cell>
        </row>
      </sheetData>
      <sheetData sheetId="1268">
        <row r="1">
          <cell r="B1" t="str">
            <v>220 kV SUB-STATION</v>
          </cell>
        </row>
      </sheetData>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ow r="1">
          <cell r="B1" t="str">
            <v>220 kV SUB-STATION</v>
          </cell>
        </row>
      </sheetData>
      <sheetData sheetId="1284" refreshError="1"/>
      <sheetData sheetId="1285">
        <row r="1">
          <cell r="B1" t="str">
            <v>220 kV SUB-STATION</v>
          </cell>
        </row>
      </sheetData>
      <sheetData sheetId="1286">
        <row r="1">
          <cell r="B1" t="str">
            <v>220 kV SUB-STATION</v>
          </cell>
        </row>
      </sheetData>
      <sheetData sheetId="1287">
        <row r="1">
          <cell r="B1" t="str">
            <v>220 kV SUB-STATION</v>
          </cell>
        </row>
      </sheetData>
      <sheetData sheetId="1288">
        <row r="1">
          <cell r="B1" t="str">
            <v>220 kV SUB-STATION</v>
          </cell>
        </row>
      </sheetData>
      <sheetData sheetId="1289">
        <row r="1">
          <cell r="B1" t="str">
            <v>220 kV SUB-STATION</v>
          </cell>
        </row>
      </sheetData>
      <sheetData sheetId="1290">
        <row r="1">
          <cell r="B1" t="str">
            <v>220 kV SUB-STATION</v>
          </cell>
        </row>
      </sheetData>
      <sheetData sheetId="1291">
        <row r="1">
          <cell r="B1" t="str">
            <v>220 kV SUB-STATION</v>
          </cell>
        </row>
      </sheetData>
      <sheetData sheetId="1292">
        <row r="1">
          <cell r="B1" t="str">
            <v>220 kV SUB-STATION</v>
          </cell>
        </row>
      </sheetData>
      <sheetData sheetId="1293">
        <row r="1">
          <cell r="B1" t="str">
            <v>220 kV SUB-STATION</v>
          </cell>
        </row>
      </sheetData>
      <sheetData sheetId="1294">
        <row r="1">
          <cell r="B1" t="str">
            <v>220 kV SUB-STATION</v>
          </cell>
        </row>
      </sheetData>
      <sheetData sheetId="1295"/>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sheetData sheetId="1342" refreshError="1"/>
      <sheetData sheetId="1343" refreshError="1"/>
      <sheetData sheetId="1344" refreshError="1"/>
      <sheetData sheetId="1345" refreshError="1"/>
      <sheetData sheetId="1346" refreshError="1"/>
      <sheetData sheetId="1347">
        <row r="1">
          <cell r="B1" t="str">
            <v>220 kV SUB-STATION</v>
          </cell>
        </row>
      </sheetData>
      <sheetData sheetId="1348">
        <row r="1">
          <cell r="B1" t="str">
            <v>220 kV SUB-STATION</v>
          </cell>
        </row>
      </sheetData>
      <sheetData sheetId="1349">
        <row r="1">
          <cell r="B1" t="str">
            <v>220 kV SUB-STATION</v>
          </cell>
        </row>
      </sheetData>
      <sheetData sheetId="1350">
        <row r="1">
          <cell r="B1" t="str">
            <v>220 kV SUB-STATION</v>
          </cell>
        </row>
      </sheetData>
      <sheetData sheetId="1351">
        <row r="1">
          <cell r="B1" t="str">
            <v>220 kV SUB-STATION</v>
          </cell>
        </row>
      </sheetData>
      <sheetData sheetId="1352">
        <row r="1">
          <cell r="B1" t="str">
            <v>220 kV SUB-STATION</v>
          </cell>
        </row>
      </sheetData>
      <sheetData sheetId="1353">
        <row r="1">
          <cell r="B1" t="str">
            <v>220 kV SUB-STATION</v>
          </cell>
        </row>
      </sheetData>
      <sheetData sheetId="1354">
        <row r="1">
          <cell r="B1" t="str">
            <v>220 kV SUB-STATION</v>
          </cell>
        </row>
      </sheetData>
      <sheetData sheetId="1355">
        <row r="1">
          <cell r="B1" t="str">
            <v>220 kV SUB-STATION</v>
          </cell>
        </row>
      </sheetData>
      <sheetData sheetId="1356">
        <row r="1">
          <cell r="B1" t="str">
            <v>220 kV SUB-STATION</v>
          </cell>
        </row>
      </sheetData>
      <sheetData sheetId="1357">
        <row r="1">
          <cell r="B1" t="str">
            <v>220 kV SUB-STATION</v>
          </cell>
        </row>
      </sheetData>
      <sheetData sheetId="1358">
        <row r="1">
          <cell r="B1" t="str">
            <v>220 kV SUB-STATION</v>
          </cell>
        </row>
      </sheetData>
      <sheetData sheetId="1359">
        <row r="1">
          <cell r="B1" t="str">
            <v>220 kV SUB-STATION</v>
          </cell>
        </row>
      </sheetData>
      <sheetData sheetId="1360">
        <row r="1">
          <cell r="B1" t="str">
            <v>220 kV SUB-STATION</v>
          </cell>
        </row>
      </sheetData>
      <sheetData sheetId="1361">
        <row r="1">
          <cell r="B1" t="str">
            <v>220 kV SUB-STATION</v>
          </cell>
        </row>
      </sheetData>
      <sheetData sheetId="1362">
        <row r="1">
          <cell r="B1" t="str">
            <v>220 kV SUB-STATION</v>
          </cell>
        </row>
      </sheetData>
      <sheetData sheetId="1363">
        <row r="1">
          <cell r="B1" t="str">
            <v>220 kV SUB-STATION</v>
          </cell>
        </row>
      </sheetData>
      <sheetData sheetId="1364">
        <row r="1">
          <cell r="B1" t="str">
            <v>220 kV SUB-STATION</v>
          </cell>
        </row>
      </sheetData>
      <sheetData sheetId="1365">
        <row r="1">
          <cell r="B1" t="str">
            <v>220 kV SUB-STATION</v>
          </cell>
        </row>
      </sheetData>
      <sheetData sheetId="1366">
        <row r="1">
          <cell r="B1" t="str">
            <v>220 kV SUB-STATION</v>
          </cell>
        </row>
      </sheetData>
      <sheetData sheetId="1367">
        <row r="1">
          <cell r="B1" t="str">
            <v>220 kV SUB-STATION</v>
          </cell>
        </row>
      </sheetData>
      <sheetData sheetId="1368">
        <row r="1">
          <cell r="B1" t="str">
            <v>220 kV SUB-STATION</v>
          </cell>
        </row>
      </sheetData>
      <sheetData sheetId="1369">
        <row r="1">
          <cell r="B1" t="str">
            <v>220 kV SUB-STATION</v>
          </cell>
        </row>
      </sheetData>
      <sheetData sheetId="1370">
        <row r="1">
          <cell r="B1" t="str">
            <v>220 kV SUB-STATION</v>
          </cell>
        </row>
      </sheetData>
      <sheetData sheetId="1371">
        <row r="1">
          <cell r="B1" t="str">
            <v>220 kV SUB-STATION</v>
          </cell>
        </row>
      </sheetData>
      <sheetData sheetId="1372">
        <row r="1">
          <cell r="B1" t="str">
            <v>220 kV SUB-STATION</v>
          </cell>
        </row>
      </sheetData>
      <sheetData sheetId="1373">
        <row r="1">
          <cell r="B1" t="str">
            <v>220 kV SUB-STATION</v>
          </cell>
        </row>
      </sheetData>
      <sheetData sheetId="1374">
        <row r="1">
          <cell r="B1" t="str">
            <v>220 kV SUB-STATION</v>
          </cell>
        </row>
      </sheetData>
      <sheetData sheetId="1375">
        <row r="1">
          <cell r="B1" t="str">
            <v>220 kV SUB-STATION</v>
          </cell>
        </row>
      </sheetData>
      <sheetData sheetId="1376">
        <row r="1">
          <cell r="B1" t="str">
            <v>220 kV SUB-STATION</v>
          </cell>
        </row>
      </sheetData>
      <sheetData sheetId="1377">
        <row r="1">
          <cell r="B1" t="str">
            <v>220 kV SUB-STATION</v>
          </cell>
        </row>
      </sheetData>
      <sheetData sheetId="1378">
        <row r="1">
          <cell r="B1" t="str">
            <v>220 kV SUB-STATION</v>
          </cell>
        </row>
      </sheetData>
      <sheetData sheetId="1379">
        <row r="1">
          <cell r="B1" t="str">
            <v>220 kV SUB-STATION</v>
          </cell>
        </row>
      </sheetData>
      <sheetData sheetId="1380">
        <row r="1">
          <cell r="B1" t="str">
            <v>220 kV SUB-STATION</v>
          </cell>
        </row>
      </sheetData>
      <sheetData sheetId="1381">
        <row r="1">
          <cell r="B1" t="str">
            <v>220 kV SUB-STATION</v>
          </cell>
        </row>
      </sheetData>
      <sheetData sheetId="1382">
        <row r="1">
          <cell r="B1" t="str">
            <v>220 kV SUB-STATION</v>
          </cell>
        </row>
      </sheetData>
      <sheetData sheetId="1383">
        <row r="1">
          <cell r="B1" t="str">
            <v>220 kV SUB-STATION</v>
          </cell>
        </row>
      </sheetData>
      <sheetData sheetId="1384">
        <row r="1">
          <cell r="B1" t="str">
            <v>220 kV SUB-STATION</v>
          </cell>
        </row>
      </sheetData>
      <sheetData sheetId="1385">
        <row r="1">
          <cell r="B1" t="str">
            <v>220 kV SUB-STATION</v>
          </cell>
        </row>
      </sheetData>
      <sheetData sheetId="1386">
        <row r="1">
          <cell r="B1" t="str">
            <v>220 kV SUB-STATION</v>
          </cell>
        </row>
      </sheetData>
      <sheetData sheetId="1387">
        <row r="1">
          <cell r="B1" t="str">
            <v>220 kV SUB-STATION</v>
          </cell>
        </row>
      </sheetData>
      <sheetData sheetId="1388">
        <row r="1">
          <cell r="B1" t="str">
            <v>220 kV SUB-STATION</v>
          </cell>
        </row>
      </sheetData>
      <sheetData sheetId="1389">
        <row r="1">
          <cell r="B1" t="str">
            <v>220 kV SUB-STATION</v>
          </cell>
        </row>
      </sheetData>
      <sheetData sheetId="1390">
        <row r="1">
          <cell r="B1" t="str">
            <v>220 kV SUB-STATION</v>
          </cell>
        </row>
      </sheetData>
      <sheetData sheetId="1391">
        <row r="1">
          <cell r="B1" t="str">
            <v>220 kV SUB-STATION</v>
          </cell>
        </row>
      </sheetData>
      <sheetData sheetId="1392">
        <row r="1">
          <cell r="B1" t="str">
            <v>220 kV SUB-STATION</v>
          </cell>
        </row>
      </sheetData>
      <sheetData sheetId="1393">
        <row r="1">
          <cell r="B1" t="str">
            <v>220 kV SUB-STATION</v>
          </cell>
        </row>
      </sheetData>
      <sheetData sheetId="1394">
        <row r="1">
          <cell r="B1" t="str">
            <v>220 kV SUB-STATION</v>
          </cell>
        </row>
      </sheetData>
      <sheetData sheetId="1395">
        <row r="1">
          <cell r="B1" t="str">
            <v>220 kV SUB-STATION</v>
          </cell>
        </row>
      </sheetData>
      <sheetData sheetId="1396">
        <row r="1">
          <cell r="B1" t="str">
            <v>220 kV SUB-STATION</v>
          </cell>
        </row>
      </sheetData>
      <sheetData sheetId="1397">
        <row r="1">
          <cell r="B1" t="str">
            <v>220 kV SUB-STATION</v>
          </cell>
        </row>
      </sheetData>
      <sheetData sheetId="1398">
        <row r="1">
          <cell r="B1" t="str">
            <v>220 kV SUB-STATION</v>
          </cell>
        </row>
      </sheetData>
      <sheetData sheetId="1399">
        <row r="1">
          <cell r="B1" t="str">
            <v>220 kV SUB-STATION</v>
          </cell>
        </row>
      </sheetData>
      <sheetData sheetId="1400">
        <row r="1">
          <cell r="B1" t="str">
            <v>220 kV SUB-STATION</v>
          </cell>
        </row>
      </sheetData>
      <sheetData sheetId="1401">
        <row r="1">
          <cell r="B1" t="str">
            <v>220 kV SUB-STATION</v>
          </cell>
        </row>
      </sheetData>
      <sheetData sheetId="1402" refreshError="1"/>
      <sheetData sheetId="1403">
        <row r="1">
          <cell r="B1" t="str">
            <v>220 kV SUB-STATION</v>
          </cell>
        </row>
      </sheetData>
      <sheetData sheetId="1404">
        <row r="1">
          <cell r="B1" t="str">
            <v>220 kV SUB-STATION</v>
          </cell>
        </row>
      </sheetData>
      <sheetData sheetId="1405">
        <row r="1">
          <cell r="B1" t="str">
            <v>220 kV SUB-STATION</v>
          </cell>
        </row>
      </sheetData>
      <sheetData sheetId="1406">
        <row r="1">
          <cell r="B1" t="str">
            <v>220 kV SUB-STATION</v>
          </cell>
        </row>
      </sheetData>
      <sheetData sheetId="1407">
        <row r="1">
          <cell r="B1" t="str">
            <v>220 kV SUB-STATION</v>
          </cell>
        </row>
      </sheetData>
      <sheetData sheetId="1408">
        <row r="1">
          <cell r="B1" t="str">
            <v>220 kV SUB-STATION</v>
          </cell>
        </row>
      </sheetData>
      <sheetData sheetId="1409">
        <row r="1">
          <cell r="B1" t="str">
            <v>220 kV SUB-STATION</v>
          </cell>
        </row>
      </sheetData>
      <sheetData sheetId="1410">
        <row r="1">
          <cell r="B1" t="str">
            <v>220 kV SUB-STATION</v>
          </cell>
        </row>
      </sheetData>
      <sheetData sheetId="1411" refreshError="1"/>
      <sheetData sheetId="1412">
        <row r="1">
          <cell r="B1" t="str">
            <v>220 kV SUB-STATION</v>
          </cell>
        </row>
      </sheetData>
      <sheetData sheetId="1413" refreshError="1"/>
      <sheetData sheetId="1414">
        <row r="1">
          <cell r="B1" t="str">
            <v>220 kV SUB-STATION</v>
          </cell>
        </row>
      </sheetData>
      <sheetData sheetId="1415">
        <row r="1">
          <cell r="B1" t="str">
            <v>220 kV SUB-STATION</v>
          </cell>
        </row>
      </sheetData>
      <sheetData sheetId="1416">
        <row r="1">
          <cell r="B1" t="str">
            <v>220 kV SUB-STATION</v>
          </cell>
        </row>
      </sheetData>
      <sheetData sheetId="1417" refreshError="1"/>
      <sheetData sheetId="1418">
        <row r="1">
          <cell r="B1" t="str">
            <v>220 kV SUB-STATION</v>
          </cell>
        </row>
      </sheetData>
      <sheetData sheetId="1419" refreshError="1"/>
      <sheetData sheetId="1420" refreshError="1"/>
      <sheetData sheetId="1421" refreshError="1"/>
      <sheetData sheetId="1422" refreshError="1"/>
      <sheetData sheetId="1423"/>
      <sheetData sheetId="1424"/>
      <sheetData sheetId="1425">
        <row r="1">
          <cell r="B1" t="str">
            <v>220 kV SUB-STATION</v>
          </cell>
        </row>
      </sheetData>
      <sheetData sheetId="1426">
        <row r="1">
          <cell r="B1" t="str">
            <v>220 kV SUB-STATION</v>
          </cell>
        </row>
      </sheetData>
      <sheetData sheetId="1427"/>
      <sheetData sheetId="1428">
        <row r="1">
          <cell r="B1" t="str">
            <v>220 kV SUB-STATION</v>
          </cell>
        </row>
      </sheetData>
      <sheetData sheetId="1429">
        <row r="1">
          <cell r="B1" t="str">
            <v>220 kV SUB-STATION</v>
          </cell>
        </row>
      </sheetData>
      <sheetData sheetId="1430">
        <row r="1">
          <cell r="B1" t="str">
            <v>220 kV SUB-STATION</v>
          </cell>
        </row>
      </sheetData>
      <sheetData sheetId="1431">
        <row r="1">
          <cell r="B1" t="str">
            <v>220 kV SUB-STATION</v>
          </cell>
        </row>
      </sheetData>
      <sheetData sheetId="1432">
        <row r="1">
          <cell r="B1" t="str">
            <v>220 kV SUB-STATION</v>
          </cell>
        </row>
      </sheetData>
      <sheetData sheetId="1433"/>
      <sheetData sheetId="1434"/>
      <sheetData sheetId="1435"/>
      <sheetData sheetId="1436"/>
      <sheetData sheetId="1437" refreshError="1"/>
      <sheetData sheetId="1438" refreshError="1"/>
      <sheetData sheetId="1439" refreshError="1"/>
      <sheetData sheetId="1440" refreshError="1"/>
      <sheetData sheetId="1441" refreshError="1"/>
      <sheetData sheetId="1442" refreshError="1"/>
      <sheetData sheetId="1443" refreshError="1"/>
      <sheetData sheetId="1444"/>
      <sheetData sheetId="1445" refreshError="1"/>
      <sheetData sheetId="1446" refreshError="1"/>
      <sheetData sheetId="1447" refreshError="1"/>
      <sheetData sheetId="1448" refreshError="1"/>
      <sheetData sheetId="1449" refreshError="1"/>
      <sheetData sheetId="1450" refreshError="1"/>
      <sheetData sheetId="1451" refreshError="1"/>
      <sheetData sheetId="1452"/>
      <sheetData sheetId="1453"/>
      <sheetData sheetId="1454">
        <row r="1">
          <cell r="B1" t="str">
            <v>220 kV SUB-STATION</v>
          </cell>
        </row>
      </sheetData>
      <sheetData sheetId="1455"/>
      <sheetData sheetId="1456"/>
      <sheetData sheetId="1457"/>
      <sheetData sheetId="1458"/>
      <sheetData sheetId="1459"/>
      <sheetData sheetId="1460"/>
      <sheetData sheetId="1461"/>
      <sheetData sheetId="1462"/>
      <sheetData sheetId="1463"/>
      <sheetData sheetId="1464">
        <row r="1">
          <cell r="B1" t="str">
            <v>220 kV SUB-STATION</v>
          </cell>
        </row>
      </sheetData>
      <sheetData sheetId="1465"/>
      <sheetData sheetId="1466"/>
      <sheetData sheetId="1467"/>
      <sheetData sheetId="1468">
        <row r="1">
          <cell r="B1" t="str">
            <v>220 kV SUB-STATION</v>
          </cell>
        </row>
      </sheetData>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row r="1">
          <cell r="B1" t="str">
            <v>220 kV SUB-STATION</v>
          </cell>
        </row>
      </sheetData>
      <sheetData sheetId="1483"/>
      <sheetData sheetId="1484"/>
      <sheetData sheetId="1485"/>
      <sheetData sheetId="1486">
        <row r="1">
          <cell r="B1" t="str">
            <v>220 kV SUB-STATION</v>
          </cell>
        </row>
      </sheetData>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row r="1">
          <cell r="B1" t="str">
            <v>220 kV SUB-STATION</v>
          </cell>
        </row>
      </sheetData>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sheetData sheetId="1577" refreshError="1"/>
      <sheetData sheetId="1578"/>
      <sheetData sheetId="1579"/>
      <sheetData sheetId="1580"/>
      <sheetData sheetId="1581"/>
      <sheetData sheetId="1582"/>
      <sheetData sheetId="1583"/>
      <sheetData sheetId="1584"/>
      <sheetData sheetId="1585"/>
      <sheetData sheetId="1586"/>
      <sheetData sheetId="1587"/>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sheetData sheetId="1630">
        <row r="1">
          <cell r="B1" t="str">
            <v>220 kV SUB-STATION</v>
          </cell>
        </row>
      </sheetData>
      <sheetData sheetId="1631"/>
      <sheetData sheetId="1632" refreshError="1"/>
      <sheetData sheetId="1633">
        <row r="1">
          <cell r="B1" t="str">
            <v>220 kV SUB-STATION</v>
          </cell>
        </row>
      </sheetData>
      <sheetData sheetId="1634" refreshError="1"/>
      <sheetData sheetId="1635" refreshError="1"/>
      <sheetData sheetId="1636" refreshError="1"/>
      <sheetData sheetId="1637">
        <row r="1">
          <cell r="B1" t="str">
            <v>220 kV SUB-STATION</v>
          </cell>
        </row>
      </sheetData>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sheetData sheetId="1655"/>
      <sheetData sheetId="1656"/>
      <sheetData sheetId="1657"/>
      <sheetData sheetId="1658"/>
      <sheetData sheetId="1659"/>
      <sheetData sheetId="1660"/>
      <sheetData sheetId="1661"/>
      <sheetData sheetId="1662"/>
      <sheetData sheetId="1663"/>
      <sheetData sheetId="1664"/>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ow r="1">
          <cell r="B1" t="str">
            <v>220 kV SUB-STATION</v>
          </cell>
        </row>
      </sheetData>
      <sheetData sheetId="1675">
        <row r="1">
          <cell r="B1" t="str">
            <v>220 kV SUB-STATION</v>
          </cell>
        </row>
      </sheetData>
      <sheetData sheetId="1676">
        <row r="1">
          <cell r="B1" t="str">
            <v>220 kV SUB-STATION</v>
          </cell>
        </row>
      </sheetData>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row r="1">
          <cell r="B1" t="str">
            <v>220 kV SUB-STATION</v>
          </cell>
        </row>
      </sheetData>
      <sheetData sheetId="1857">
        <row r="1">
          <cell r="B1" t="str">
            <v>220 kV SUB-STATION</v>
          </cell>
        </row>
      </sheetData>
      <sheetData sheetId="1858">
        <row r="1">
          <cell r="B1" t="str">
            <v>220 kV SUB-STATION</v>
          </cell>
        </row>
      </sheetData>
      <sheetData sheetId="1859">
        <row r="1">
          <cell r="B1" t="str">
            <v>220 kV SUB-STATION</v>
          </cell>
        </row>
      </sheetData>
      <sheetData sheetId="1860"/>
      <sheetData sheetId="1861"/>
      <sheetData sheetId="1862"/>
      <sheetData sheetId="1863"/>
      <sheetData sheetId="1864"/>
      <sheetData sheetId="1865"/>
      <sheetData sheetId="1866"/>
      <sheetData sheetId="1867">
        <row r="1">
          <cell r="B1" t="str">
            <v>220 kV SUB-STATION</v>
          </cell>
        </row>
      </sheetData>
      <sheetData sheetId="1868">
        <row r="1">
          <cell r="B1" t="str">
            <v>220 kV SUB-STATION</v>
          </cell>
        </row>
      </sheetData>
      <sheetData sheetId="1869">
        <row r="1">
          <cell r="B1" t="str">
            <v>220 kV SUB-STATION</v>
          </cell>
        </row>
      </sheetData>
      <sheetData sheetId="1870">
        <row r="1">
          <cell r="B1" t="str">
            <v>220 kV SUB-STATION</v>
          </cell>
        </row>
      </sheetData>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sheetData sheetId="1892"/>
      <sheetData sheetId="1893"/>
      <sheetData sheetId="1894" refreshError="1"/>
      <sheetData sheetId="1895" refreshError="1"/>
      <sheetData sheetId="1896" refreshError="1"/>
      <sheetData sheetId="1897" refreshError="1"/>
      <sheetData sheetId="1898"/>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Blank 1"/>
      <sheetName val="Blank 2"/>
      <sheetName val="Blank 3"/>
      <sheetName val="Blank 4"/>
      <sheetName val="Blank 5"/>
      <sheetName val="User Inputs RC"/>
      <sheetName val="User Inputs IC"/>
      <sheetName val="Calculations"/>
      <sheetName val="FBS Table Input (DO Only)"/>
      <sheetName val="Inputs for DOVAMO"/>
      <sheetName val="Mod Depr GUI"/>
      <sheetName val="Divestment Inputs"/>
      <sheetName val="Finan"/>
      <sheetName val="Tax"/>
      <sheetName val="Capex &amp; Dep"/>
      <sheetName val="Working Capital"/>
      <sheetName val="P&amp;L"/>
      <sheetName val="Balance Sheet"/>
      <sheetName val="Cash Flow"/>
      <sheetName val="Results"/>
      <sheetName val="Front-end Results"/>
      <sheetName val="Retail Results"/>
      <sheetName val="Scenarios"/>
      <sheetName val="Investment Decision Summary"/>
      <sheetName val="Shell P&amp;L RC"/>
      <sheetName val="Shell P&amp;L IC"/>
      <sheetName val="Shell P&amp;L BC"/>
      <sheetName val="Shell Cash Flow"/>
      <sheetName val="Retailer P&amp;L"/>
      <sheetName val="Master Data"/>
      <sheetName val="Inputs"/>
      <sheetName val="General Premises"/>
      <sheetName val="Platform Premises"/>
      <sheetName val="VAT and Duties Data"/>
      <sheetName val="Explanation Sheet"/>
      <sheetName val="SOx Template"/>
      <sheetName val="Retail Change Log"/>
      <sheetName val="Data"/>
      <sheetName val="Dialog1"/>
      <sheetName val="Dialog_Depr_Name"/>
      <sheetName val="Dialog_Years"/>
      <sheetName val="Dialog_Depr_Param"/>
      <sheetName val="Mod_Dep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row r="8">
          <cell r="H8">
            <v>2013</v>
          </cell>
        </row>
        <row r="257">
          <cell r="B257" t="str">
            <v>Sales Building</v>
          </cell>
        </row>
        <row r="258">
          <cell r="B258" t="str">
            <v>Buildings</v>
          </cell>
        </row>
        <row r="259">
          <cell r="B259" t="str">
            <v>Heat &amp; Air conditioning</v>
          </cell>
        </row>
        <row r="260">
          <cell r="B260" t="str">
            <v>Security systems</v>
          </cell>
        </row>
        <row r="261">
          <cell r="B261" t="str">
            <v>Shop Equip&amp;Fittings</v>
          </cell>
        </row>
        <row r="262">
          <cell r="B262" t="str">
            <v>Firefighting</v>
          </cell>
        </row>
        <row r="263">
          <cell r="B263" t="str">
            <v>Car Wash &amp; Valet</v>
          </cell>
        </row>
        <row r="264">
          <cell r="B264" t="str">
            <v>Buildings - Other</v>
          </cell>
        </row>
        <row r="265">
          <cell r="B265" t="str">
            <v>Air/water facilities</v>
          </cell>
        </row>
        <row r="266">
          <cell r="B266" t="str">
            <v>Canopies</v>
          </cell>
        </row>
        <row r="267">
          <cell r="B267" t="str">
            <v>Buildings - Canopies</v>
          </cell>
        </row>
        <row r="268">
          <cell r="B268" t="str">
            <v>Firefighting</v>
          </cell>
        </row>
        <row r="269">
          <cell r="B269" t="str">
            <v>Fuel System</v>
          </cell>
        </row>
        <row r="270">
          <cell r="B270" t="str">
            <v>Dispensing Equip</v>
          </cell>
        </row>
        <row r="271">
          <cell r="B271" t="str">
            <v>Tanks - Underground</v>
          </cell>
        </row>
        <row r="272">
          <cell r="B272" t="str">
            <v>Tanks - Above Ground Fixed</v>
          </cell>
        </row>
        <row r="273">
          <cell r="B273" t="str">
            <v>Unit Piping</v>
          </cell>
        </row>
        <row r="274">
          <cell r="B274" t="str">
            <v>Electronic POS Equip</v>
          </cell>
        </row>
        <row r="275">
          <cell r="B275" t="str">
            <v>Instruments</v>
          </cell>
        </row>
        <row r="276">
          <cell r="B276" t="str">
            <v>Signage &amp; Image</v>
          </cell>
        </row>
        <row r="277">
          <cell r="B277" t="str">
            <v>Signage (inc Retail VM, RVI etc)</v>
          </cell>
        </row>
        <row r="278">
          <cell r="B278" t="str">
            <v>Land &amp; Improvements</v>
          </cell>
        </row>
        <row r="279">
          <cell r="B279" t="str">
            <v>Land - Freehold</v>
          </cell>
        </row>
        <row r="280">
          <cell r="B280" t="str">
            <v>Land Improvements (inc Roads/lighting/Fences)</v>
          </cell>
        </row>
        <row r="281">
          <cell r="B281" t="str">
            <v>Land Improvements- Asphalt / Concrete / Forecourt)</v>
          </cell>
        </row>
        <row r="282">
          <cell r="B282" t="str">
            <v>Infrastructure - Drainage</v>
          </cell>
        </row>
        <row r="283">
          <cell r="B283" t="str">
            <v>Other</v>
          </cell>
        </row>
        <row r="284">
          <cell r="B284" t="str">
            <v>Other 1</v>
          </cell>
        </row>
        <row r="285">
          <cell r="B285" t="str">
            <v>Other 2</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front"/>
      <sheetName val="expat"/>
      <sheetName val="loc"/>
      <sheetName val="camp"/>
      <sheetName val="temp"/>
      <sheetName val="equip"/>
      <sheetName val="serv"/>
      <sheetName val="tvm"/>
      <sheetName val="sund"/>
      <sheetName val="resid"/>
      <sheetName val="prov and pc"/>
      <sheetName val="prelims"/>
      <sheetName val="oh"/>
      <sheetName val="ins"/>
      <sheetName val="tend an"/>
      <sheetName val="CCS"/>
      <sheetName val="lab"/>
      <sheetName val="plant"/>
      <sheetName val="CASHFLOW"/>
    </sheetNames>
    <sheetDataSet>
      <sheetData sheetId="0">
        <row r="24">
          <cell r="H24">
            <v>12901</v>
          </cell>
        </row>
        <row r="25">
          <cell r="H25">
            <v>1.5529999999999999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1">
          <cell r="B71">
            <v>698584.58622295666</v>
          </cell>
        </row>
        <row r="144">
          <cell r="B144">
            <v>691971.37022295664</v>
          </cell>
        </row>
        <row r="217">
          <cell r="B217">
            <v>691971.37022295664</v>
          </cell>
        </row>
        <row r="290">
          <cell r="B290">
            <v>567140.70163401437</v>
          </cell>
        </row>
        <row r="363">
          <cell r="B363">
            <v>810713.63491666678</v>
          </cell>
        </row>
      </sheetData>
      <sheetData sheetId="18"/>
      <sheetData sheetId="1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P Sumarry"/>
      <sheetName val="Local gen roadworks"/>
      <sheetName val="Local railbridge"/>
      <sheetName val="Local services"/>
      <sheetName val="Foreign Gen Roadworks"/>
      <sheetName val="Foreign Railbridge"/>
      <sheetName val="Foreign Services"/>
      <sheetName val="Criteria"/>
    </sheetNames>
    <sheetDataSet>
      <sheetData sheetId="0"/>
      <sheetData sheetId="1"/>
      <sheetData sheetId="2"/>
      <sheetData sheetId="3"/>
      <sheetData sheetId="4"/>
      <sheetData sheetId="5"/>
      <sheetData sheetId="6"/>
      <sheetData sheetId="7">
        <row r="20">
          <cell r="A20" t="str">
            <v>Code</v>
          </cell>
          <cell r="C20" t="str">
            <v>Code</v>
          </cell>
          <cell r="D20" t="str">
            <v>Code</v>
          </cell>
        </row>
        <row r="21">
          <cell r="A21" t="str">
            <v>021</v>
          </cell>
          <cell r="C21">
            <v>4101</v>
          </cell>
          <cell r="D21">
            <v>4103</v>
          </cell>
        </row>
        <row r="23">
          <cell r="A23" t="str">
            <v>Code</v>
          </cell>
          <cell r="D23" t="str">
            <v>Code</v>
          </cell>
          <cell r="F23" t="str">
            <v>Code</v>
          </cell>
          <cell r="G23" t="str">
            <v>Code</v>
          </cell>
          <cell r="H23" t="str">
            <v>Code</v>
          </cell>
          <cell r="I23" t="str">
            <v>Code</v>
          </cell>
          <cell r="J23" t="str">
            <v>Code</v>
          </cell>
          <cell r="K23" t="str">
            <v>Code</v>
          </cell>
          <cell r="L23" t="str">
            <v>Code</v>
          </cell>
          <cell r="M23" t="str">
            <v>Code</v>
          </cell>
        </row>
        <row r="24">
          <cell r="A24">
            <v>1275</v>
          </cell>
          <cell r="D24">
            <v>1116</v>
          </cell>
          <cell r="F24">
            <v>5102</v>
          </cell>
          <cell r="G24">
            <v>1203</v>
          </cell>
          <cell r="H24">
            <v>1205</v>
          </cell>
          <cell r="I24">
            <v>1225</v>
          </cell>
          <cell r="J24">
            <v>1251</v>
          </cell>
          <cell r="K24">
            <v>1282</v>
          </cell>
          <cell r="L24">
            <v>1180</v>
          </cell>
          <cell r="M24">
            <v>1291</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UMBING"/>
      <sheetName val="AC"/>
      <sheetName val="ELECTRICAL WORKS"/>
      <sheetName val="SUMMARY"/>
    </sheetNames>
    <sheetDataSet>
      <sheetData sheetId="0">
        <row r="323">
          <cell r="I323">
            <v>0.19791461028429527</v>
          </cell>
        </row>
      </sheetData>
      <sheetData sheetId="1" refreshError="1"/>
      <sheetData sheetId="2">
        <row r="138">
          <cell r="I138">
            <v>0.27905060015915389</v>
          </cell>
        </row>
      </sheetData>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AL INSTALLATION WORKS"/>
      <sheetName val="PLUMBING INSTALLATION WORKS"/>
      <sheetName val="Sheet1"/>
    </sheetNames>
    <sheetDataSet>
      <sheetData sheetId="0"/>
      <sheetData sheetId="1">
        <row r="1">
          <cell r="M1">
            <v>40</v>
          </cell>
        </row>
        <row r="6">
          <cell r="N6">
            <v>0.3</v>
          </cell>
          <cell r="Q6">
            <v>0.04</v>
          </cell>
        </row>
      </sheetData>
      <sheetData sheetId="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TIC TANK"/>
      <sheetName val="TAKE - OFF BY AAL"/>
      <sheetName val="Rebars Take-Off by AAL"/>
      <sheetName val="External Summary (2)"/>
      <sheetName val="Internal Summary"/>
      <sheetName val="Bldg Summary"/>
      <sheetName val="Buildings"/>
      <sheetName val="Extl Summary"/>
      <sheetName val="Extl Works"/>
      <sheetName val="Extl Power"/>
      <sheetName val="Extl Plumbing"/>
      <sheetName val="Schedule Summary"/>
    </sheetNames>
    <sheetDataSet>
      <sheetData sheetId="0"/>
      <sheetData sheetId="1" refreshError="1"/>
      <sheetData sheetId="2" refreshError="1">
        <row r="3">
          <cell r="K3">
            <v>6</v>
          </cell>
          <cell r="L3">
            <v>0.222</v>
          </cell>
        </row>
        <row r="4">
          <cell r="K4">
            <v>8</v>
          </cell>
          <cell r="L4">
            <v>0.39500000000000002</v>
          </cell>
        </row>
        <row r="5">
          <cell r="K5">
            <v>10</v>
          </cell>
          <cell r="L5">
            <v>0.61699999999999999</v>
          </cell>
        </row>
        <row r="6">
          <cell r="K6">
            <v>12</v>
          </cell>
          <cell r="L6">
            <v>0.88800000000000001</v>
          </cell>
        </row>
        <row r="7">
          <cell r="K7">
            <v>16</v>
          </cell>
          <cell r="L7">
            <v>1.58</v>
          </cell>
        </row>
        <row r="8">
          <cell r="K8">
            <v>20</v>
          </cell>
          <cell r="L8">
            <v>2.4670000000000001</v>
          </cell>
        </row>
        <row r="9">
          <cell r="K9">
            <v>25</v>
          </cell>
          <cell r="L9">
            <v>3.8450000000000002</v>
          </cell>
        </row>
      </sheetData>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H21-MH22"/>
      <sheetName val="Excavatn"/>
      <sheetName val="Sewer"/>
      <sheetName val="MH22-MH28"/>
      <sheetName val="MH28-MH36"/>
      <sheetName val="MH36-MH44"/>
      <sheetName val="MH21-MH21s3"/>
      <sheetName val="MH22-MH22s8"/>
      <sheetName val="MH22s8-MH22s13"/>
      <sheetName val="MH28-MH28s5"/>
      <sheetName val="MH28s5-MH28s10"/>
      <sheetName val="Testing"/>
      <sheetName val="Summary"/>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ption1  "/>
      <sheetName val="Option 2 "/>
      <sheetName val="Option 3"/>
      <sheetName val="Option 4"/>
      <sheetName val="Option 5"/>
      <sheetName val="Option 6"/>
      <sheetName val="Option 7"/>
      <sheetName val="Option 8"/>
      <sheetName val="Extended slab to LUL"/>
      <sheetName val="Scopes - Draf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SUMMARY NORMAN"/>
      <sheetName val="SCHEDULE NORMAN"/>
      <sheetName val="SUMMARY SAMCO"/>
      <sheetName val="SCHEDULE SAMCO"/>
      <sheetName val="SUMMARY MIRACO"/>
      <sheetName val="SCHEDULE MIRACO"/>
      <sheetName val="SUMMARY DCC"/>
      <sheetName val="SCHEDULE DCC"/>
      <sheetName val="X78A"/>
      <sheetName val="SUMMARY CARRIER SPA"/>
      <sheetName val="SCHEDULE CARRIER SPA"/>
      <sheetName val="Multisplit - DCF-QQX-TCF"/>
      <sheetName val="Aran Satellite JX"/>
      <sheetName val="Multi VRF"/>
      <sheetName val="GDU - GL"/>
      <sheetName val="Cassette GKX"/>
      <sheetName val="NORMAN-RLC"/>
      <sheetName val="DCC-WRACS"/>
      <sheetName val="SAMCO-WRACS"/>
      <sheetName val="MIRAC0-CONSOLE"/>
      <sheetName val="MIRAC0-HIWALL"/>
      <sheetName val="DCC-HIWALL"/>
      <sheetName val="Controls"/>
      <sheetName val="Console VKX"/>
      <sheetName val="Systems"/>
      <sheetName val="HiWalls HWG"/>
      <sheetName val="Hiwalls HWS"/>
      <sheetName val="INPUT_DATA"/>
      <sheetName val="SUMMARY_NORMAN"/>
      <sheetName val="SCHEDULE_NORMAN"/>
      <sheetName val="SUMMARY_SAMCO"/>
      <sheetName val="SCHEDULE_SAMCO"/>
      <sheetName val="SUMMARY_MIRACO"/>
      <sheetName val="SCHEDULE_MIRACO"/>
      <sheetName val="SUMMARY_DCC"/>
      <sheetName val="SCHEDULE_DCC"/>
      <sheetName val="SUMMARY_CARRIER_SPA"/>
      <sheetName val="SCHEDULE_CARRIER_SPA"/>
      <sheetName val="Multisplit_-_DCF-QQX-TCF"/>
      <sheetName val="Aran_Satellite_JX"/>
      <sheetName val="Multi_VRF"/>
      <sheetName val="GDU_-_GL"/>
      <sheetName val="Cassette_GKX"/>
      <sheetName val="Console_VKX"/>
      <sheetName val="HiWalls_HWG"/>
      <sheetName val="Hiwalls_HWS"/>
      <sheetName val="INPUT_DATA1"/>
      <sheetName val="SUMMARY_NORMAN1"/>
      <sheetName val="SCHEDULE_NORMAN1"/>
      <sheetName val="SUMMARY_SAMCO1"/>
      <sheetName val="SCHEDULE_SAMCO1"/>
      <sheetName val="SUMMARY_MIRACO1"/>
      <sheetName val="SCHEDULE_MIRACO1"/>
      <sheetName val="SUMMARY_DCC1"/>
      <sheetName val="SCHEDULE_DCC1"/>
      <sheetName val="SUMMARY_CARRIER_SPA1"/>
      <sheetName val="SCHEDULE_CARRIER_SPA1"/>
      <sheetName val="Multisplit_-_DCF-QQX-TCF1"/>
      <sheetName val="Aran_Satellite_JX1"/>
      <sheetName val="Multi_VRF1"/>
      <sheetName val="GDU_-_GL1"/>
      <sheetName val="Cassette_GKX1"/>
      <sheetName val="Console_VKX1"/>
      <sheetName val="HiWalls_HWG1"/>
      <sheetName val="Hiwalls_HWS1"/>
      <sheetName val="INPUT_DATA2"/>
      <sheetName val="SUMMARY_NORMAN2"/>
      <sheetName val="SCHEDULE_NORMAN2"/>
      <sheetName val="SUMMARY_SAMCO2"/>
      <sheetName val="SCHEDULE_SAMCO2"/>
      <sheetName val="SUMMARY_MIRACO2"/>
      <sheetName val="SCHEDULE_MIRACO2"/>
      <sheetName val="SUMMARY_DCC2"/>
      <sheetName val="SCHEDULE_DCC2"/>
      <sheetName val="SUMMARY_CARRIER_SPA2"/>
      <sheetName val="SCHEDULE_CARRIER_SPA2"/>
      <sheetName val="Multisplit_-_DCF-QQX-TCF2"/>
      <sheetName val="Aran_Satellite_JX2"/>
      <sheetName val="Multi_VRF2"/>
      <sheetName val="GDU_-_GL2"/>
      <sheetName val="Cassette_GKX2"/>
      <sheetName val="Console_VKX2"/>
      <sheetName val="HiWalls_HWG2"/>
      <sheetName val="Hiwalls_HWS2"/>
      <sheetName val="INPUT_DATA3"/>
      <sheetName val="SUMMARY_NORMAN3"/>
      <sheetName val="SCHEDULE_NORMAN3"/>
      <sheetName val="SUMMARY_SAMCO3"/>
      <sheetName val="SCHEDULE_SAMCO3"/>
      <sheetName val="SUMMARY_MIRACO3"/>
      <sheetName val="SCHEDULE_MIRACO3"/>
      <sheetName val="SUMMARY_DCC3"/>
      <sheetName val="SCHEDULE_DCC3"/>
      <sheetName val="SUMMARY_CARRIER_SPA3"/>
      <sheetName val="SCHEDULE_CARRIER_SPA3"/>
      <sheetName val="Multisplit_-_DCF-QQX-TCF3"/>
      <sheetName val="Aran_Satellite_JX3"/>
      <sheetName val="Multi_VRF3"/>
      <sheetName val="GDU_-_GL3"/>
      <sheetName val="Cassette_GKX3"/>
      <sheetName val="Console_VKX3"/>
      <sheetName val="HiWalls_HWG3"/>
      <sheetName val="Hiwalls_HW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Assumptions"/>
      <sheetName val="Exclusions"/>
      <sheetName val="Template"/>
      <sheetName val="Summary Budget Costs"/>
      <sheetName val="Wembley "/>
      <sheetName val="Option 2A"/>
      <sheetName val="Option 2B"/>
      <sheetName val="Option 2E"/>
      <sheetName val="Option 2F "/>
      <sheetName val="Option 2J"/>
      <sheetName val="Element 5,6,7B"/>
      <sheetName val="Element 1AA"/>
      <sheetName val="Eng"/>
      <sheetName val="SUBSTRUCTURE"/>
      <sheetName val="CONCRETE WORK"/>
      <sheetName val="BLOCKWORK"/>
      <sheetName val="ROOFING"/>
      <sheetName val="METAL WORK"/>
      <sheetName val="DOORS AND WINDOWS"/>
      <sheetName val="FINISHES"/>
      <sheetName val="PAINTING"/>
      <sheetName val="EXTERNAL WORKS"/>
      <sheetName val="BOYS' QUAR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S SUMMARY"/>
      <sheetName val="Estimate"/>
      <sheetName val="Inlet Works Quants"/>
      <sheetName val="Rates of Major Items"/>
      <sheetName val="Rates from HOEU"/>
      <sheetName val="Original Rates from HOEU"/>
      <sheetName val="Element Pivot"/>
      <sheetName val="Client Pivot"/>
      <sheetName val="Directs Pivo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ill Nr 1 Prelims"/>
      <sheetName val="Bill Nr 2 Main Building"/>
      <sheetName val="Bill Nr 3 Boys Quarters"/>
      <sheetName val="Bill Nr 4 Ext Wks"/>
      <sheetName val="General summary"/>
      <sheetName val="Rates"/>
      <sheetName val="Bill_Nr_1_Prelims"/>
      <sheetName val="Bill_Nr_2_Main_Building"/>
      <sheetName val="Bill_Nr_3_Boys_Quarters"/>
      <sheetName val="Bill_Nr_4_Ext_Wks"/>
      <sheetName val="General_summary"/>
      <sheetName val="Bill_Nr_1_Prelims1"/>
      <sheetName val="Bill_Nr_2_Main_Building1"/>
      <sheetName val="Bill_Nr_3_Boys_Quarters1"/>
      <sheetName val="Bill_Nr_4_Ext_Wks1"/>
      <sheetName val="General_summary1"/>
      <sheetName val="Bill_Nr_1_Prelims2"/>
      <sheetName val="Bill_Nr_2_Main_Building2"/>
      <sheetName val="Bill_Nr_3_Boys_Quarters2"/>
      <sheetName val="Bill_Nr_4_Ext_Wks2"/>
      <sheetName val="General_summary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
      <sheetName val="Platform wks"/>
      <sheetName val="Factors"/>
      <sheetName val="Summary"/>
      <sheetName val="SUBSTRUCTURE"/>
      <sheetName val="CONCRETE WORK"/>
      <sheetName val="BLOCKWORK"/>
      <sheetName val="ROOFING"/>
      <sheetName val="METAL WORK"/>
      <sheetName val="DOORS AND WINDOWS"/>
      <sheetName val="FINISHES"/>
      <sheetName val="PAINTING"/>
      <sheetName val="EXTERNAL WORKS"/>
      <sheetName val="BOYS' QUARTERS"/>
    </sheetNames>
    <sheetDataSet>
      <sheetData sheetId="0"/>
      <sheetData sheetId="1"/>
      <sheetData sheetId="2">
        <row r="7">
          <cell r="G7">
            <v>0.25</v>
          </cell>
        </row>
        <row r="12">
          <cell r="G12">
            <v>1.1200000000000001</v>
          </cell>
        </row>
      </sheetData>
      <sheetData sheetId="3"/>
      <sheetData sheetId="4">
        <row r="12">
          <cell r="G12">
            <v>33.559649999999991</v>
          </cell>
        </row>
      </sheetData>
      <sheetData sheetId="5"/>
      <sheetData sheetId="6"/>
      <sheetData sheetId="7"/>
      <sheetData sheetId="8"/>
      <sheetData sheetId="9"/>
      <sheetData sheetId="10"/>
      <sheetData sheetId="11"/>
      <sheetData sheetId="12"/>
      <sheetData sheetId="13"/>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ON"/>
      <sheetName val="INPUT DATA"/>
      <sheetName val="SUMMARY"/>
    </sheetNames>
    <sheetDataSet>
      <sheetData sheetId="0">
        <row r="3">
          <cell r="A3">
            <v>2</v>
          </cell>
          <cell r="B3">
            <v>1000</v>
          </cell>
          <cell r="C3">
            <v>300</v>
          </cell>
          <cell r="D3" t="str">
            <v>VCD</v>
          </cell>
          <cell r="E3">
            <v>1</v>
          </cell>
          <cell r="F3">
            <v>2600</v>
          </cell>
          <cell r="G3">
            <v>10400</v>
          </cell>
          <cell r="H3">
            <v>16</v>
          </cell>
          <cell r="I3">
            <v>8</v>
          </cell>
          <cell r="J3">
            <v>8</v>
          </cell>
          <cell r="K3">
            <v>5200</v>
          </cell>
        </row>
        <row r="4">
          <cell r="A4">
            <v>3</v>
          </cell>
          <cell r="B4">
            <v>1000</v>
          </cell>
          <cell r="C4">
            <v>300</v>
          </cell>
          <cell r="D4" t="str">
            <v>VCDF</v>
          </cell>
          <cell r="E4">
            <v>1</v>
          </cell>
          <cell r="F4">
            <v>2600</v>
          </cell>
          <cell r="G4">
            <v>5200</v>
          </cell>
          <cell r="H4">
            <v>8</v>
          </cell>
          <cell r="I4">
            <v>8</v>
          </cell>
          <cell r="J4">
            <v>8</v>
          </cell>
          <cell r="K4">
            <v>5200</v>
          </cell>
        </row>
        <row r="5">
          <cell r="A5">
            <v>4</v>
          </cell>
          <cell r="B5">
            <v>1000</v>
          </cell>
          <cell r="C5">
            <v>300</v>
          </cell>
          <cell r="D5" t="str">
            <v>FD</v>
          </cell>
          <cell r="E5">
            <v>1</v>
          </cell>
          <cell r="F5">
            <v>2600</v>
          </cell>
          <cell r="G5">
            <v>10400</v>
          </cell>
          <cell r="H5">
            <v>16</v>
          </cell>
          <cell r="I5">
            <v>8</v>
          </cell>
          <cell r="J5">
            <v>8</v>
          </cell>
          <cell r="K5">
            <v>5200</v>
          </cell>
        </row>
        <row r="6">
          <cell r="A6">
            <v>5</v>
          </cell>
          <cell r="D6" t="str">
            <v>FD</v>
          </cell>
          <cell r="F6">
            <v>0</v>
          </cell>
          <cell r="G6">
            <v>0</v>
          </cell>
          <cell r="H6">
            <v>0</v>
          </cell>
          <cell r="I6">
            <v>0</v>
          </cell>
          <cell r="J6">
            <v>0</v>
          </cell>
          <cell r="K6">
            <v>0</v>
          </cell>
        </row>
        <row r="7">
          <cell r="A7">
            <v>6</v>
          </cell>
          <cell r="D7" t="str">
            <v>FD</v>
          </cell>
          <cell r="F7">
            <v>0</v>
          </cell>
          <cell r="G7">
            <v>0</v>
          </cell>
          <cell r="H7">
            <v>0</v>
          </cell>
          <cell r="I7">
            <v>0</v>
          </cell>
          <cell r="J7">
            <v>0</v>
          </cell>
          <cell r="K7">
            <v>0</v>
          </cell>
        </row>
        <row r="8">
          <cell r="A8">
            <v>7</v>
          </cell>
          <cell r="D8" t="str">
            <v>FD</v>
          </cell>
          <cell r="F8">
            <v>0</v>
          </cell>
          <cell r="G8">
            <v>0</v>
          </cell>
          <cell r="H8">
            <v>0</v>
          </cell>
          <cell r="I8">
            <v>0</v>
          </cell>
          <cell r="J8">
            <v>0</v>
          </cell>
          <cell r="K8">
            <v>0</v>
          </cell>
        </row>
        <row r="9">
          <cell r="A9">
            <v>8</v>
          </cell>
          <cell r="D9" t="str">
            <v>FD</v>
          </cell>
          <cell r="F9">
            <v>0</v>
          </cell>
          <cell r="G9">
            <v>0</v>
          </cell>
          <cell r="H9">
            <v>0</v>
          </cell>
          <cell r="I9">
            <v>0</v>
          </cell>
          <cell r="J9">
            <v>0</v>
          </cell>
          <cell r="K9">
            <v>0</v>
          </cell>
        </row>
        <row r="10">
          <cell r="A10">
            <v>9</v>
          </cell>
          <cell r="D10" t="str">
            <v>FD</v>
          </cell>
          <cell r="F10">
            <v>0</v>
          </cell>
          <cell r="G10">
            <v>0</v>
          </cell>
          <cell r="H10">
            <v>0</v>
          </cell>
          <cell r="I10">
            <v>0</v>
          </cell>
          <cell r="J10">
            <v>0</v>
          </cell>
          <cell r="K10">
            <v>0</v>
          </cell>
        </row>
        <row r="11">
          <cell r="A11">
            <v>10</v>
          </cell>
          <cell r="D11" t="str">
            <v>FD</v>
          </cell>
          <cell r="F11">
            <v>0</v>
          </cell>
          <cell r="G11">
            <v>0</v>
          </cell>
          <cell r="H11">
            <v>0</v>
          </cell>
          <cell r="I11">
            <v>0</v>
          </cell>
          <cell r="J11">
            <v>0</v>
          </cell>
          <cell r="K11">
            <v>0</v>
          </cell>
        </row>
        <row r="12">
          <cell r="A12">
            <v>11</v>
          </cell>
          <cell r="D12" t="str">
            <v>FD</v>
          </cell>
          <cell r="F12">
            <v>0</v>
          </cell>
          <cell r="G12">
            <v>0</v>
          </cell>
          <cell r="H12">
            <v>0</v>
          </cell>
          <cell r="I12">
            <v>0</v>
          </cell>
          <cell r="J12">
            <v>0</v>
          </cell>
          <cell r="K12">
            <v>0</v>
          </cell>
        </row>
        <row r="13">
          <cell r="A13">
            <v>12</v>
          </cell>
          <cell r="D13" t="str">
            <v>FD</v>
          </cell>
          <cell r="F13">
            <v>0</v>
          </cell>
          <cell r="G13">
            <v>0</v>
          </cell>
          <cell r="H13">
            <v>0</v>
          </cell>
          <cell r="I13">
            <v>0</v>
          </cell>
          <cell r="J13">
            <v>0</v>
          </cell>
          <cell r="K13">
            <v>0</v>
          </cell>
        </row>
      </sheetData>
      <sheetData sheetId="1" refreshError="1"/>
      <sheetData sheetId="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ing"/>
    </sheetNames>
    <sheetDataSet>
      <sheetData sheetId="0">
        <row r="8">
          <cell r="E8">
            <v>65.62</v>
          </cell>
        </row>
        <row r="9">
          <cell r="E9">
            <v>59.04</v>
          </cell>
        </row>
        <row r="10">
          <cell r="E10">
            <v>56</v>
          </cell>
        </row>
        <row r="11">
          <cell r="E11">
            <v>3.2809999999999999E-2</v>
          </cell>
        </row>
        <row r="12">
          <cell r="E12">
            <v>0.16400000000000001</v>
          </cell>
        </row>
        <row r="15">
          <cell r="E15">
            <v>122</v>
          </cell>
        </row>
        <row r="16">
          <cell r="E16">
            <v>117</v>
          </cell>
        </row>
        <row r="17">
          <cell r="E17">
            <v>64</v>
          </cell>
        </row>
        <row r="18">
          <cell r="E18">
            <v>59</v>
          </cell>
        </row>
        <row r="21">
          <cell r="E21">
            <v>24.84</v>
          </cell>
        </row>
        <row r="22">
          <cell r="E22">
            <v>2.1899999999999999E-2</v>
          </cell>
        </row>
        <row r="23">
          <cell r="E23">
            <v>0.8</v>
          </cell>
        </row>
        <row r="26">
          <cell r="E26">
            <v>0.5</v>
          </cell>
        </row>
        <row r="27">
          <cell r="E27">
            <v>0.5</v>
          </cell>
        </row>
        <row r="30">
          <cell r="E30">
            <v>1000</v>
          </cell>
        </row>
        <row r="31">
          <cell r="E31">
            <v>800</v>
          </cell>
        </row>
        <row r="32">
          <cell r="E32">
            <v>1000</v>
          </cell>
        </row>
        <row r="33">
          <cell r="E33">
            <v>500</v>
          </cell>
        </row>
        <row r="35">
          <cell r="E35">
            <v>417000000</v>
          </cell>
        </row>
        <row r="36">
          <cell r="E36">
            <v>1.95</v>
          </cell>
        </row>
        <row r="37">
          <cell r="E37">
            <v>493.2</v>
          </cell>
        </row>
        <row r="43">
          <cell r="D43">
            <v>55.56</v>
          </cell>
          <cell r="E43">
            <v>0.08</v>
          </cell>
          <cell r="F43">
            <v>0.08</v>
          </cell>
        </row>
        <row r="44">
          <cell r="D44">
            <v>0.47899999999999998</v>
          </cell>
          <cell r="E44">
            <v>0.25</v>
          </cell>
          <cell r="F44">
            <v>0.25</v>
          </cell>
        </row>
        <row r="45">
          <cell r="D45">
            <v>1076.54</v>
          </cell>
          <cell r="E45">
            <v>1.6930000000000001E-2</v>
          </cell>
          <cell r="F45">
            <v>1.6930000000000001E-2</v>
          </cell>
        </row>
        <row r="46">
          <cell r="D46">
            <v>8.2299999999999998E-2</v>
          </cell>
          <cell r="E46">
            <v>1.5100000000000001E-2</v>
          </cell>
          <cell r="F46">
            <v>1.5100000000000001E-2</v>
          </cell>
        </row>
        <row r="47">
          <cell r="D47">
            <v>9.9999999999999995E-7</v>
          </cell>
          <cell r="E47">
            <v>2E-3</v>
          </cell>
          <cell r="F47">
            <v>2E-3</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AL WORKS (2)"/>
      <sheetName val="PLUMBING"/>
      <sheetName val="PLUMBING discard"/>
      <sheetName val="ELECTRICAL WORKS"/>
      <sheetName val="AIR-CONDITIONING WORKS"/>
      <sheetName val="MEP - SUMMARY"/>
    </sheetNames>
    <sheetDataSet>
      <sheetData sheetId="0"/>
      <sheetData sheetId="1" refreshError="1"/>
      <sheetData sheetId="2"/>
      <sheetData sheetId="3" refreshError="1"/>
      <sheetData sheetId="4" refreshError="1"/>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CT MATERIAL"/>
      <sheetName val="PLUMBING - HOT WATER STORAGE"/>
      <sheetName val="ELECTRICAL"/>
      <sheetName val="PLUMBING - WATER CONSUMPTION"/>
      <sheetName val="PLUMBING - SEPTIC TANK"/>
      <sheetName val="PLUMBING"/>
      <sheetName val="OXYGEN"/>
      <sheetName val="MEDICAL AIR"/>
      <sheetName val="NITROGEN"/>
      <sheetName val="NITROUS OXIDE"/>
      <sheetName val="MEDICAL VACUUM"/>
      <sheetName val="SUMMARY"/>
    </sheetNames>
    <sheetDataSet>
      <sheetData sheetId="0"/>
      <sheetData sheetId="1"/>
      <sheetData sheetId="2"/>
      <sheetData sheetId="3"/>
      <sheetData sheetId="4"/>
      <sheetData sheetId="5"/>
      <sheetData sheetId="6">
        <row r="4">
          <cell r="C4">
            <v>15</v>
          </cell>
        </row>
        <row r="69">
          <cell r="C69">
            <v>0.11</v>
          </cell>
        </row>
      </sheetData>
      <sheetData sheetId="7">
        <row r="70">
          <cell r="C70">
            <v>0.5</v>
          </cell>
        </row>
      </sheetData>
      <sheetData sheetId="8">
        <row r="4">
          <cell r="C4">
            <v>350</v>
          </cell>
        </row>
        <row r="69">
          <cell r="C69">
            <v>0.05</v>
          </cell>
        </row>
      </sheetData>
      <sheetData sheetId="9">
        <row r="4">
          <cell r="C4">
            <v>20</v>
          </cell>
        </row>
        <row r="69">
          <cell r="C69">
            <v>0.75</v>
          </cell>
        </row>
      </sheetData>
      <sheetData sheetId="10">
        <row r="70">
          <cell r="C70">
            <v>0.05</v>
          </cell>
        </row>
      </sheetData>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
      <sheetName val="SUMMARY OF ESTIMATED COST"/>
      <sheetName val="PROVISIONAL SUMS"/>
      <sheetName val="PRELIMINARIES"/>
      <sheetName val="FINAL TENDER BOQ 18K &amp; 24K BTUH"/>
      <sheetName val="SUMMARY HI WALL SRAC"/>
      <sheetName val="TENDER BOQ ANALYSIS 18K &amp; 24K"/>
      <sheetName val="TENDER SUMMARY"/>
      <sheetName val="ATLANTIC QUOTATION - XPELAIR"/>
      <sheetName val="AIR CONDITIONING MACHINERY"/>
      <sheetName val="VENTILATION FANS"/>
      <sheetName val="XPELAIR ENQUIRY"/>
      <sheetName val="Sheet3"/>
    </sheetNames>
    <sheetDataSet>
      <sheetData sheetId="0">
        <row r="2">
          <cell r="A2">
            <v>20</v>
          </cell>
        </row>
        <row r="19">
          <cell r="B19">
            <v>8.1250000000000003E-2</v>
          </cell>
        </row>
        <row r="20">
          <cell r="B20">
            <v>7.9799999999999996E-2</v>
          </cell>
        </row>
        <row r="21">
          <cell r="B21">
            <v>5.5900000000000004E-3</v>
          </cell>
        </row>
        <row r="22">
          <cell r="B22">
            <v>6.1000000000000004E-3</v>
          </cell>
        </row>
        <row r="23">
          <cell r="B23">
            <v>7.4980000000000005E-2</v>
          </cell>
        </row>
        <row r="25">
          <cell r="B25">
            <v>7.4999999999999997E-2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CT MATERIAL"/>
      <sheetName val="PLUMBING - HOT WATER STORAGE"/>
      <sheetName val="ELECTRICAL"/>
      <sheetName val="PLUMBING - WATER CONSUMPTION"/>
      <sheetName val="PLUMBING - SEPTIC TANK"/>
      <sheetName val="PLUMBING"/>
      <sheetName val="OXYGEN"/>
      <sheetName val="MEDICAL AIR"/>
      <sheetName val="NITROGEN"/>
      <sheetName val="NITROUS OXIDE"/>
      <sheetName val="MEDICAL VACUUM"/>
      <sheetName val="SUMMARY"/>
    </sheetNames>
    <sheetDataSet>
      <sheetData sheetId="0" refreshError="1"/>
      <sheetData sheetId="1" refreshError="1"/>
      <sheetData sheetId="2" refreshError="1"/>
      <sheetData sheetId="3" refreshError="1"/>
      <sheetData sheetId="4" refreshError="1"/>
      <sheetData sheetId="5" refreshError="1"/>
      <sheetData sheetId="6">
        <row r="4">
          <cell r="C4">
            <v>15</v>
          </cell>
        </row>
      </sheetData>
      <sheetData sheetId="7">
        <row r="70">
          <cell r="C70">
            <v>0.5</v>
          </cell>
        </row>
      </sheetData>
      <sheetData sheetId="8">
        <row r="4">
          <cell r="C4">
            <v>350</v>
          </cell>
        </row>
      </sheetData>
      <sheetData sheetId="9">
        <row r="4">
          <cell r="C4">
            <v>20</v>
          </cell>
        </row>
      </sheetData>
      <sheetData sheetId="10">
        <row r="70">
          <cell r="C70">
            <v>0.05</v>
          </cell>
        </row>
      </sheetData>
      <sheetData sheetId="1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TEMS"/>
      <sheetName val="DEM &amp; SITE CLR"/>
      <sheetName val="DRAINAGE"/>
      <sheetName val="EARTHWKS"/>
      <sheetName val="RDS &amp;PVGS"/>
      <sheetName val="DAYWORKS"/>
      <sheetName val="BILL SUMMARY"/>
      <sheetName val="Grand Summary"/>
      <sheetName val="STREETLIGHTING"/>
      <sheetName val="Input"/>
    </sheetNames>
    <definedNames>
      <definedName name="mmm" refersTo="#REF!" sheetId="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m payment cert"/>
      <sheetName val="bill 1 prelims"/>
      <sheetName val="bill 2 channel"/>
      <sheetName val="bill 3.1 ped bridges"/>
      <sheetName val="bill 3.2 addit ped br"/>
      <sheetName val="bill 4 rail bridge"/>
      <sheetName val="bill 4.3_4.4 trk_chan"/>
      <sheetName val="Engineer's fees"/>
      <sheetName val="bill5_6"/>
      <sheetName val="Sheet1"/>
      <sheetName val="VOP calc."/>
      <sheetName val="Sheet2"/>
      <sheetName val="Summary"/>
      <sheetName val="value - materials on site"/>
      <sheetName val="Interest outst."/>
      <sheetName val="interm_payment_cert"/>
      <sheetName val="bill_1_prelims"/>
      <sheetName val="bill_2_channel"/>
      <sheetName val="bill_3_1_ped_bridges"/>
      <sheetName val="bill_3_2_addit_ped_br"/>
      <sheetName val="bill_4_rail_bridge"/>
      <sheetName val="bill_4_3_4_4_trk_chan"/>
      <sheetName val="Engineer's_fees"/>
      <sheetName val="VOP_calc_"/>
      <sheetName val="value_-_materials_on_site"/>
      <sheetName val="Interest_outst_"/>
      <sheetName val="interm_payment_cert1"/>
      <sheetName val="bill_1_prelims1"/>
      <sheetName val="bill_2_channel1"/>
      <sheetName val="bill_3_1_ped_bridges1"/>
      <sheetName val="bill_3_2_addit_ped_br1"/>
      <sheetName val="bill_4_rail_bridge1"/>
      <sheetName val="bill_4_3_4_4_trk_chan1"/>
      <sheetName val="Engineer's_fees1"/>
      <sheetName val="VOP_calc_1"/>
      <sheetName val="value_-_materials_on_site1"/>
      <sheetName val="Interest_outst_1"/>
      <sheetName val="interm_payment_cert2"/>
      <sheetName val="bill_1_prelims2"/>
      <sheetName val="bill_2_channel2"/>
      <sheetName val="bill_3_1_ped_bridges2"/>
      <sheetName val="bill_3_2_addit_ped_br2"/>
      <sheetName val="bill_4_rail_bridge2"/>
      <sheetName val="bill_4_3_4_4_trk_chan2"/>
      <sheetName val="Engineer's_fees2"/>
      <sheetName val="VOP_calc_2"/>
      <sheetName val="value_-_materials_on_site2"/>
      <sheetName val="Interest_outst_2"/>
      <sheetName val="interm_payment_cert3"/>
      <sheetName val="bill_1_prelims3"/>
      <sheetName val="bill_2_channel3"/>
      <sheetName val="bill_3_1_ped_bridges3"/>
      <sheetName val="bill_3_2_addit_ped_br3"/>
      <sheetName val="bill_4_rail_bridge3"/>
      <sheetName val="bill_4_3_4_4_trk_chan3"/>
      <sheetName val="Engineer's_fees3"/>
      <sheetName val="VOP_calc_3"/>
      <sheetName val="value_-_materials_on_site3"/>
      <sheetName val="Interest_outst_3"/>
      <sheetName val="intro"/>
      <sheetName val="la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IC TENDER SUMMARY"/>
      <sheetName val="GRAPHIC PRELIMINARIES"/>
      <sheetName val="GRAPHIC BILL OF QUANTITIES"/>
      <sheetName val="STEEL PIPES FITTINGS VALVES "/>
      <sheetName val="DUCT THERMAL INSULATION"/>
      <sheetName val="PIPE THERMAL INSULATION"/>
      <sheetName val="DUCT ACC CCL"/>
      <sheetName val="DAIKIN VRV SPLIT SYSTEM AIRCON"/>
      <sheetName val="LENNOX CHILLER+HYDRONIC MODULE"/>
      <sheetName val="HVAC CONTROL PANELS"/>
      <sheetName val="LOCAL PVC CONDENSATE PIPING"/>
      <sheetName val="LOCAL REF COPPER PIPES &amp; FITTIN"/>
      <sheetName val="TROX AIR DIFFUSION EQUIPMENT"/>
      <sheetName val="LOCAL DUCTWORK TALLY #1"/>
      <sheetName val="LENNOX SPLIT SYSTEM AIRCON"/>
      <sheetName val="LENNOX AIR HANDLING UNITS"/>
      <sheetName val="NUAIRE &amp; XPELAIR EXTRACT FANS"/>
      <sheetName val="LOCAL STEEL PIPES B OF Q"/>
      <sheetName val="LOCAL DUCTWORK TALLY #2"/>
      <sheetName val="ELECTRICAL CABLE DATABASE"/>
      <sheetName val="INSTALLATION CHARGES"/>
      <sheetName val="ELECTRICAL UNMOD SUMMARY ADJ"/>
      <sheetName val="ELECTRICAL UNMOD SUMMARY ORIG"/>
      <sheetName val="ELECTRICAL UNMOD SCHEDULE"/>
      <sheetName val="ELECTRICAL FACTORS BLOCK"/>
      <sheetName val="PRELIMINARIES"/>
      <sheetName val="DUCTMATE  DATABASE"/>
      <sheetName val="DUCTMATE CALCULATION #1"/>
      <sheetName val="DUCTMATE CALCULATION #2"/>
      <sheetName val="INS RECT GALV DUCT BOQ #1"/>
      <sheetName val="INS ROUND GALV DUCT BOQ #1"/>
      <sheetName val="UN-INS RECT GALV DUCT BOQ #1"/>
      <sheetName val="UN-INS ROUND GALV DUCT BOQ #1"/>
      <sheetName val="INS RECT GALV DUCT IN #1"/>
      <sheetName val="UN-INS RECT GALV DUCT IN #1"/>
      <sheetName val="INS ROUND GALV DUCT IN #1"/>
      <sheetName val="UN-INS ROUND GALV DUCT IN #1"/>
      <sheetName val="INS RECT GALV DUCT OUT #1"/>
      <sheetName val="UN-INS RECT GALV DUCT OUT #1"/>
      <sheetName val="INS ROUND GALV DUCT OUT #1"/>
      <sheetName val="UN-INS ROUND GALV DUCT OUT #1"/>
      <sheetName val="ROUND FACTORS"/>
      <sheetName val="INS RECT GALV DUCT IN #2"/>
      <sheetName val="UN-INS RECT GALV DUCT IN #2"/>
      <sheetName val="INS ROUND GALV DUCT IN #2"/>
      <sheetName val="UN-INS ROUND GALV DUCT IN #2"/>
      <sheetName val="INS RECT GALV DUCT OUT #2"/>
      <sheetName val="UN-INS RECT GALV DUCT OUT #2"/>
      <sheetName val="INS ROUND GALV DUCT OUT #2"/>
      <sheetName val="UN-INS ROUND GALV DUCT OUT  #2"/>
      <sheetName val="INPUT DATA"/>
      <sheetName val="RECT FACTOR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B2" t="str">
            <v>NCY1.5RW</v>
          </cell>
        </row>
      </sheetData>
      <sheetData sheetId="20" refreshError="1"/>
      <sheetData sheetId="21" refreshError="1"/>
      <sheetData sheetId="22" refreshError="1"/>
      <sheetData sheetId="23" refreshError="1"/>
      <sheetData sheetId="24" refreshError="1"/>
      <sheetData sheetId="25" refreshError="1"/>
      <sheetData sheetId="26">
        <row r="3">
          <cell r="A3" t="str">
            <v>DUCT</v>
          </cell>
        </row>
      </sheetData>
      <sheetData sheetId="27">
        <row r="158">
          <cell r="G158" t="str">
            <v>A</v>
          </cell>
        </row>
      </sheetData>
      <sheetData sheetId="28">
        <row r="158">
          <cell r="G158" t="str">
            <v>A</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ow r="1">
          <cell r="F1">
            <v>0</v>
          </cell>
        </row>
      </sheetData>
      <sheetData sheetId="5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ATERIAL FLUCTUATION"/>
      <sheetName val="GENERAL SUMMARY"/>
      <sheetName val="June 99 Bill of Quantities"/>
      <sheetName val="TENDER DEC 07 1995"/>
      <sheetName val="P &amp; L  I"/>
      <sheetName val="P &amp; L  II"/>
      <sheetName val="SUPPLY OF MATERIALS"/>
      <sheetName val="VALUATION SUMMARY"/>
      <sheetName val="DEC 95 BOQ REV"/>
      <sheetName val="INSTALLATION REV"/>
      <sheetName val="GENERAL SUMMARY REV"/>
      <sheetName val="VALUATION SUMMARY REV"/>
      <sheetName val="Application for Payment No.9"/>
      <sheetName val="INSTALLATION"/>
      <sheetName val="Fluctuation in Labour"/>
      <sheetName val="Fluctuation in Cost of Material"/>
      <sheetName val="Further Detail Fluctuation"/>
      <sheetName val="Work Done as per Tender"/>
      <sheetName val="STOCK TAKING"/>
      <sheetName val="CRF Summary"/>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ode Detail"/>
      <sheetName val="IValueMW"/>
      <sheetName val="Variations"/>
      <sheetName val="Criteria"/>
      <sheetName val="Val Net"/>
    </sheetNames>
    <sheetDataSet>
      <sheetData sheetId="0"/>
      <sheetData sheetId="1">
        <row r="3">
          <cell r="G3">
            <v>6.6066305507785625E-2</v>
          </cell>
          <cell r="H3">
            <v>5.0894833627820164E-2</v>
          </cell>
        </row>
      </sheetData>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배관품"/>
      <sheetName val="배관품.XLS"/>
      <sheetName val="Schedules"/>
    </sheetNames>
    <definedNames>
      <definedName name="P" refersTo="#REF!"/>
    </defined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AD PER APARTMENT - 1 BEDROOM"/>
      <sheetName val="ELEC BOQ"/>
      <sheetName val="PLU BOQ"/>
      <sheetName val="FIRE FIGHTING BOQ"/>
      <sheetName val="Sheet1"/>
    </sheetNames>
    <sheetDataSet>
      <sheetData sheetId="0"/>
      <sheetData sheetId="1">
        <row r="2">
          <cell r="K2">
            <v>1</v>
          </cell>
        </row>
      </sheetData>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EARTHWORKS"/>
      <sheetName val="SUPER CONCRETE WK"/>
      <sheetName val="SUPER REINFT -"/>
      <sheetName val="BLOCKWORK  PLASTERING"/>
      <sheetName val="FLOOR, CELING &amp; ROOF"/>
      <sheetName val="EXTERNAL WORKS"/>
      <sheetName val="Sheet1"/>
      <sheetName val="TAKE OFF - FLORENCE BRENYA"/>
    </sheetNames>
    <definedNames>
      <definedName name="PRINTLOC" refersTo="#REF!"/>
    </definedNames>
    <sheetDataSet>
      <sheetData sheetId="0"/>
      <sheetData sheetId="1"/>
      <sheetData sheetId="2"/>
      <sheetData sheetId="3"/>
      <sheetData sheetId="4"/>
      <sheetData sheetId="5"/>
      <sheetData sheetId="6"/>
      <sheetData sheetId="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Notes"/>
      <sheetName val="Front A4"/>
      <sheetName val="Front A3"/>
      <sheetName val="Profiles"/>
      <sheetName val="Milestones"/>
      <sheetName val="TfL Baseline 1.xls"/>
      <sheetName val="mastersum 1Q02"/>
      <sheetName val="Enab Est &amp; Risk"/>
      <sheetName val="QRA TfL BAseline 1"/>
      <sheetName val="Monthly Indices"/>
      <sheetName val="Inflators"/>
      <sheetName val="Rev3Dates"/>
      <sheetName val="Model 1Q02"/>
      <sheetName val="Model 4Q04"/>
      <sheetName val="Model Cash"/>
      <sheetName val="DStevens Sheet"/>
      <sheetName val="Annuals"/>
      <sheetName val="StepChanges"/>
      <sheetName val="StepChanges for File Note"/>
      <sheetName val="CF Cashflow"/>
      <sheetName val="Sensitivities"/>
      <sheetName val="Summary"/>
      <sheetName val="1Q02Chart"/>
      <sheetName val="4Q04Chart"/>
      <sheetName val="CashChart"/>
    </sheetNames>
    <sheetDataSet>
      <sheetData sheetId="0">
        <row r="4">
          <cell r="B4" t="str">
            <v>East London Line Project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당초"/>
      <sheetName val="변경"/>
      <sheetName val="집계표"/>
      <sheetName val="내역서"/>
      <sheetName val="총괄표"/>
      <sheetName val="CB"/>
      <sheetName val="경비"/>
      <sheetName val="Sheet3"/>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ysheets"/>
      <sheetName val="flysheets (2)"/>
      <sheetName val="substructure"/>
      <sheetName val="Concrete"/>
      <sheetName val="blockwork"/>
      <sheetName val="roofing"/>
      <sheetName val="carpentry"/>
      <sheetName val="joinery"/>
      <sheetName val="str. stl wk"/>
      <sheetName val="metalwork"/>
      <sheetName val="plasterwork"/>
      <sheetName val="glazing"/>
      <sheetName val="painting"/>
      <sheetName val="summary"/>
      <sheetName val="road"/>
      <sheetName val="Apron"/>
      <sheetName val="Fence Wall"/>
      <sheetName val="Pump Island"/>
      <sheetName val="drainage"/>
      <sheetName val="septic tank"/>
      <sheetName val="Oil seperator"/>
      <sheetName val="Fuel tank"/>
      <sheetName val="External serv. "/>
      <sheetName val="etwk sumry"/>
      <sheetName val="gen sumry"/>
      <sheetName val="-------------"/>
      <sheetName val="fuel t. original"/>
    </sheetNames>
    <sheetDataSet>
      <sheetData sheetId="0" refreshError="1"/>
      <sheetData sheetId="1" refreshError="1"/>
      <sheetData sheetId="2">
        <row r="5">
          <cell r="J5">
            <v>8900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물량집계표"/>
      <sheetName val="Bresk-civil2"/>
      <sheetName val="Bresk-civil2.xls"/>
      <sheetName val="General Summary"/>
    </sheetNames>
    <definedNames>
      <definedName name="s"/>
    </definedNames>
    <sheetDataSet>
      <sheetData sheetId="0"/>
      <sheetData sheetId="1" refreshError="1"/>
      <sheetData sheetId="2" refreshError="1"/>
      <sheetData sheetId="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WER-s"/>
      <sheetName val="POWER-s.xls"/>
    </sheetNames>
    <definedNames>
      <definedName name="scaffolding"/>
    </definedNames>
    <sheetDataSet>
      <sheetData sheetId="0" refreshError="1"/>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over"/>
      <sheetName val="Cover "/>
      <sheetName val="Coverfly"/>
      <sheetName val="Contents"/>
      <sheetName val="Executive summary "/>
      <sheetName val="Notes&amp;Excl"/>
      <sheetName val="Basis of Estimate"/>
      <sheetName val="Main Schedule"/>
      <sheetName val="menu"/>
      <sheetName val="Collection"/>
      <sheetName val="1"/>
      <sheetName val="2 "/>
      <sheetName val="3"/>
      <sheetName val="4"/>
      <sheetName val="5"/>
      <sheetName val="6"/>
      <sheetName val="7"/>
      <sheetName val="8"/>
      <sheetName val="9"/>
      <sheetName val="10"/>
      <sheetName val="11"/>
      <sheetName val="12"/>
      <sheetName val="13"/>
      <sheetName val="14"/>
      <sheetName val="15"/>
      <sheetName val="16"/>
      <sheetName val="17"/>
      <sheetName val="18"/>
      <sheetName val="19"/>
    </sheetNames>
    <sheetDataSet>
      <sheetData sheetId="0"/>
      <sheetData sheetId="1"/>
      <sheetData sheetId="2"/>
      <sheetData sheetId="3"/>
      <sheetData sheetId="4"/>
      <sheetData sheetId="5"/>
      <sheetData sheetId="6"/>
      <sheetData sheetId="7"/>
      <sheetData sheetId="8"/>
      <sheetData sheetId="9">
        <row r="9">
          <cell r="O9">
            <v>23850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 FLY SHEET "/>
      <sheetName val="General Summary"/>
      <sheetName val="BILL No.1 Main Building"/>
      <sheetName val="Sheet1"/>
      <sheetName val="Excavation"/>
      <sheetName val=" Filling"/>
      <sheetName val="F. WRK"/>
      <sheetName val="R'INFMT"/>
      <sheetName val=" IN. CONC 10"/>
      <sheetName val=" IN. CONC. 20"/>
      <sheetName val=" IN. CONC. 25"/>
      <sheetName val=" IN. CONC. 30"/>
      <sheetName val="PLASTER &amp; SCREED"/>
      <sheetName val="RATE BUILD-UP"/>
      <sheetName val="Painting"/>
      <sheetName val="Precast Kerbs"/>
      <sheetName val="Biscuit Slabs (450x450)"/>
      <sheetName val="gora 75 s 75"/>
      <sheetName val="CONCRETE PIPES"/>
      <sheetName val="MASONRY"/>
      <sheetName val="Waterproofing"/>
      <sheetName val="Masonry Rate Build Up"/>
      <sheetName val="TIling Works"/>
    </sheetNames>
    <sheetDataSet>
      <sheetData sheetId="0"/>
      <sheetData sheetId="1">
        <row r="1">
          <cell r="A1" t="str">
            <v>PROJECT: ONE STOREY RESIDENTIAL APARTMENT</v>
          </cell>
        </row>
      </sheetData>
      <sheetData sheetId="2">
        <row r="1">
          <cell r="A1" t="str">
            <v>PROJECT: ONE STOREY RESIDENTIAL APARTMENT</v>
          </cell>
        </row>
      </sheetData>
      <sheetData sheetId="3" refreshError="1"/>
      <sheetData sheetId="4"/>
      <sheetData sheetId="5"/>
      <sheetData sheetId="6">
        <row r="83">
          <cell r="H83">
            <v>67.246652998236328</v>
          </cell>
        </row>
      </sheetData>
      <sheetData sheetId="7">
        <row r="50">
          <cell r="I50">
            <v>5.9057135922330097</v>
          </cell>
        </row>
      </sheetData>
      <sheetData sheetId="8"/>
      <sheetData sheetId="9"/>
      <sheetData sheetId="10"/>
      <sheetData sheetId="11">
        <row r="71">
          <cell r="K71">
            <v>612.40889126984132</v>
          </cell>
        </row>
      </sheetData>
      <sheetData sheetId="12">
        <row r="149">
          <cell r="I149">
            <v>25.8352</v>
          </cell>
        </row>
      </sheetData>
      <sheetData sheetId="13"/>
      <sheetData sheetId="14">
        <row r="32">
          <cell r="L32">
            <v>9.7105783333333342</v>
          </cell>
        </row>
      </sheetData>
      <sheetData sheetId="15"/>
      <sheetData sheetId="16"/>
      <sheetData sheetId="17"/>
      <sheetData sheetId="18"/>
      <sheetData sheetId="19"/>
      <sheetData sheetId="20">
        <row r="90">
          <cell r="K90">
            <v>19.864063220299887</v>
          </cell>
        </row>
      </sheetData>
      <sheetData sheetId="21">
        <row r="127">
          <cell r="I127">
            <v>108.11541627698767</v>
          </cell>
        </row>
      </sheetData>
      <sheetData sheetId="22">
        <row r="40">
          <cell r="I40">
            <v>158.07</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Summary"/>
      <sheetName val="Notes&amp;Excl"/>
      <sheetName val="5A"/>
      <sheetName val="5B"/>
      <sheetName val="5C"/>
      <sheetName val="Access Control"/>
      <sheetName val="Transformer"/>
      <sheetName val="Sanitary Appliances"/>
      <sheetName val="others"/>
      <sheetName val="Scope Of Services"/>
    </sheetNames>
    <sheetDataSet>
      <sheetData sheetId="0"/>
      <sheetData sheetId="1">
        <row r="4">
          <cell r="A4" t="str">
            <v>M + E BUDGET ESTIMATE</v>
          </cell>
        </row>
        <row r="8">
          <cell r="B8" t="str">
            <v>Job Title:</v>
          </cell>
          <cell r="E8" t="str">
            <v>DU PONT - Building 1, Wedgewood Way, Stevenage</v>
          </cell>
          <cell r="M8" t="str">
            <v>Base Date:</v>
          </cell>
          <cell r="O8" t="str">
            <v>2nd Quarter</v>
          </cell>
        </row>
        <row r="9">
          <cell r="B9" t="str">
            <v>Job No:</v>
          </cell>
          <cell r="E9">
            <v>214838</v>
          </cell>
          <cell r="M9" t="str">
            <v>Area m²:</v>
          </cell>
          <cell r="O9">
            <v>5757</v>
          </cell>
        </row>
        <row r="10">
          <cell r="B10" t="str">
            <v>Cost Plan No:</v>
          </cell>
          <cell r="E10" t="str">
            <v>001c</v>
          </cell>
          <cell r="M10" t="str">
            <v>Other:</v>
          </cell>
          <cell r="O10" t="str">
            <v>Other Data</v>
          </cell>
        </row>
        <row r="13">
          <cell r="B13" t="str">
            <v>BUILDING SERVICES COLLECTION</v>
          </cell>
          <cell r="K13" t="str">
            <v>%</v>
          </cell>
          <cell r="M13" t="str">
            <v>£</v>
          </cell>
          <cell r="O13" t="str">
            <v>£/m²</v>
          </cell>
        </row>
      </sheetData>
      <sheetData sheetId="2"/>
      <sheetData sheetId="3"/>
      <sheetData sheetId="4"/>
      <sheetData sheetId="5"/>
      <sheetData sheetId="6"/>
      <sheetData sheetId="7"/>
      <sheetData sheetId="8"/>
      <sheetData sheetId="9"/>
      <sheetData sheetId="10"/>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LOAD CALCULATION"/>
      <sheetName val="WATER CONSUMPTION"/>
      <sheetName val="SEPTIC TANK"/>
      <sheetName val="SOAK AWAY PER HOUSE"/>
      <sheetName val="BOOSTER PUMP"/>
    </sheetNames>
    <sheetDataSet>
      <sheetData sheetId="0">
        <row r="5">
          <cell r="I5">
            <v>1.1000000000000001</v>
          </cell>
        </row>
      </sheetData>
      <sheetData sheetId="1"/>
      <sheetData sheetId="2"/>
      <sheetData sheetId="3"/>
      <sheetData sheetId="4"/>
      <sheetData sheetId="5"/>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ill Nr 1 Prelims"/>
      <sheetName val="Bill Nr 2 Main Building"/>
      <sheetName val="Bill Nr 3 Boys Quarters"/>
      <sheetName val="Bill Nr 4 Ext Wks"/>
      <sheetName val="General summary"/>
      <sheetName val="Rates"/>
      <sheetName val="Bill_Nr_1_Prelims"/>
      <sheetName val="Bill_Nr_2_Main_Building"/>
      <sheetName val="Bill_Nr_3_Boys_Quarters"/>
      <sheetName val="Bill_Nr_4_Ext_Wks"/>
      <sheetName val="General_summary"/>
      <sheetName val="Bill_Nr_1_Prelims2"/>
      <sheetName val="Bill_Nr_2_Main_Building2"/>
      <sheetName val="Bill_Nr_3_Boys_Quarters2"/>
      <sheetName val="Bill_Nr_4_Ext_Wks2"/>
      <sheetName val="General_summary2"/>
      <sheetName val="Bill_Nr_1_Prelims1"/>
      <sheetName val="Bill_Nr_2_Main_Building1"/>
      <sheetName val="Bill_Nr_3_Boys_Quarters1"/>
      <sheetName val="Bill_Nr_4_Ext_Wks1"/>
      <sheetName val="General_summary1"/>
      <sheetName val="Bill_Nr_1_Prelims3"/>
      <sheetName val="Bill_Nr_2_Main_Building3"/>
      <sheetName val="Bill_Nr_3_Boys_Quarters3"/>
      <sheetName val="Bill_Nr_4_Ext_Wks3"/>
      <sheetName val="General_summary3"/>
      <sheetName val="Bill_Nr_1_Prelims4"/>
      <sheetName val="Bill_Nr_2_Main_Building4"/>
      <sheetName val="Bill_Nr_3_Boys_Quarters4"/>
      <sheetName val="Bill_Nr_4_Ext_Wks4"/>
      <sheetName val="General_summary4"/>
      <sheetName val="Bill_Nr_1_Prelims5"/>
      <sheetName val="Bill_Nr_2_Main_Building5"/>
      <sheetName val="Bill_Nr_3_Boys_Quarters5"/>
      <sheetName val="Bill_Nr_4_Ext_Wks5"/>
      <sheetName val="General_summary5"/>
      <sheetName val="Bill_Nr_1_Prelims6"/>
      <sheetName val="Bill_Nr_2_Main_Building6"/>
      <sheetName val="Bill_Nr_3_Boys_Quarters6"/>
      <sheetName val="Bill_Nr_4_Ext_Wks6"/>
      <sheetName val="General_summary6"/>
      <sheetName val="Bill_Nr_1_Prelims7"/>
      <sheetName val="Bill_Nr_2_Main_Building7"/>
      <sheetName val="Bill_Nr_3_Boys_Quarters7"/>
      <sheetName val="Bill_Nr_4_Ext_Wks7"/>
      <sheetName val="General_summary7"/>
      <sheetName val="Bill_Nr_1_Prelims8"/>
      <sheetName val="Bill_Nr_2_Main_Building8"/>
      <sheetName val="Bill_Nr_3_Boys_Quarters8"/>
      <sheetName val="Bill_Nr_4_Ext_Wks8"/>
      <sheetName val="General_summary8"/>
      <sheetName val="Bill_Nr_1_Prelims9"/>
      <sheetName val="Bill_Nr_2_Main_Building9"/>
      <sheetName val="Bill_Nr_3_Boys_Quarters9"/>
      <sheetName val="Bill_Nr_4_Ext_Wks9"/>
      <sheetName val="General_summary9"/>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ill Nr 1 Prelims"/>
      <sheetName val="Bill Nr 2 Main Building"/>
      <sheetName val="Bill Nr 3 Boys Quarters"/>
      <sheetName val="Bill Nr 4 Ext Wks"/>
      <sheetName val="General summary"/>
      <sheetName val="Rates"/>
    </sheetNames>
    <sheetDataSet>
      <sheetData sheetId="0"/>
      <sheetData sheetId="1"/>
      <sheetData sheetId="2"/>
      <sheetData sheetId="3"/>
      <sheetData sheetId="4"/>
      <sheetData sheetId="5"/>
      <sheetData sheetId="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당초"/>
      <sheetName val="변경"/>
      <sheetName val="집계표"/>
      <sheetName val="내역서"/>
      <sheetName val="총괄표"/>
      <sheetName val="CB"/>
      <sheetName val="경비"/>
      <sheetName val="Sheet3"/>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EPC)"/>
      <sheetName val="Summary (Total)"/>
      <sheetName val="Civil Directs_TOTAL"/>
      <sheetName val="Mech Directs_TOTAL"/>
      <sheetName val="Elec Directs_TOTAL"/>
      <sheetName val="Indirects"/>
      <sheetName val="Closing Costs"/>
      <sheetName val="Escalation &amp; Buyout"/>
      <sheetName val="Risk"/>
      <sheetName val="Insurance and Bonds"/>
      <sheetName val="Detail of Indirects"/>
      <sheetName val="SUPERVISION"/>
      <sheetName val="Project vehicles"/>
      <sheetName val="Admin Expenses"/>
      <sheetName val="Safety,security"/>
      <sheetName val="offices,yards"/>
      <sheetName val="office expenses"/>
      <sheetName val="Small tools"/>
      <sheetName val="Camp"/>
      <sheetName val="Support facilities"/>
      <sheetName val="final clean up"/>
      <sheetName val="equipment"/>
      <sheetName val="technical services"/>
      <sheetName val="Subsistence"/>
      <sheetName val="design office"/>
      <sheetName val="design office distribs"/>
      <sheetName val="Supervision office distribs"/>
      <sheetName val="Operations costs"/>
      <sheetName val="Employ Require"/>
    </sheetNames>
    <sheetDataSet>
      <sheetData sheetId="0"/>
      <sheetData sheetId="1"/>
      <sheetData sheetId="2"/>
      <sheetData sheetId="3"/>
      <sheetData sheetId="4"/>
      <sheetData sheetId="5"/>
      <sheetData sheetId="6"/>
      <sheetData sheetId="7"/>
      <sheetData sheetId="8">
        <row r="1">
          <cell r="A1" t="str">
            <v>BECHTEL WATER - CONTINGENCY/ RISK SUMMARY FORM</v>
          </cell>
        </row>
        <row r="3">
          <cell r="A3" t="str">
            <v>PROJECT TITLE         : SULAIBIYA WASTEWATER PROJECT</v>
          </cell>
          <cell r="I3" t="str">
            <v>BASE ESTIMATE</v>
          </cell>
          <cell r="J3">
            <v>76000000</v>
          </cell>
        </row>
        <row r="4">
          <cell r="A4" t="str">
            <v>PROJECT NUMBER     :</v>
          </cell>
          <cell r="I4" t="str">
            <v>BASE ESTIMATE ACCURACY</v>
          </cell>
          <cell r="J4">
            <v>9.9965242237267424E-2</v>
          </cell>
        </row>
        <row r="6">
          <cell r="E6" t="str">
            <v>Cost Impacts (KWD '000s)</v>
          </cell>
        </row>
        <row r="7">
          <cell r="A7" t="str">
            <v>ID No</v>
          </cell>
          <cell r="B7" t="str">
            <v>Risk description</v>
          </cell>
          <cell r="C7" t="str">
            <v>Risk Owner (JV/SPC)</v>
          </cell>
          <cell r="D7" t="str">
            <v>Probability of Occurrence</v>
          </cell>
          <cell r="E7" t="str">
            <v>Optimistic</v>
          </cell>
          <cell r="F7" t="str">
            <v>Most Likely</v>
          </cell>
          <cell r="G7" t="str">
            <v>Pessimistic</v>
          </cell>
          <cell r="H7" t="str">
            <v>EV (KWD '000s)</v>
          </cell>
          <cell r="I7" t="str">
            <v>60% Value (KWD '000s)</v>
          </cell>
          <cell r="J7" t="str">
            <v>Has risk occurred? (3)</v>
          </cell>
          <cell r="K7" t="str">
            <v>Can risk no longer occur? (3)</v>
          </cell>
        </row>
        <row r="8">
          <cell r="A8" t="str">
            <v>CONTINGENCY</v>
          </cell>
        </row>
        <row r="9">
          <cell r="B9" t="str">
            <v>General</v>
          </cell>
        </row>
        <row r="10">
          <cell r="A10">
            <v>1</v>
          </cell>
          <cell r="B10" t="str">
            <v>DESIGN DEVELOPMENT - 5% of Civil /Mech/Elec; 3% of Pipeline</v>
          </cell>
          <cell r="C10" t="str">
            <v>JV</v>
          </cell>
          <cell r="D10">
            <v>0.5</v>
          </cell>
          <cell r="F10">
            <v>2006</v>
          </cell>
          <cell r="H10">
            <v>1003</v>
          </cell>
          <cell r="I10">
            <v>1353.1306427574586</v>
          </cell>
        </row>
        <row r="11">
          <cell r="A11">
            <v>2</v>
          </cell>
          <cell r="B11" t="str">
            <v>SHIPPING / TRANSPORT DIFFICULTIES</v>
          </cell>
          <cell r="C11" t="str">
            <v>JV</v>
          </cell>
          <cell r="D11">
            <v>0.3</v>
          </cell>
          <cell r="F11">
            <v>250</v>
          </cell>
          <cell r="H11">
            <v>75</v>
          </cell>
          <cell r="I11">
            <v>101.18125444347895</v>
          </cell>
        </row>
        <row r="12">
          <cell r="A12">
            <v>3</v>
          </cell>
          <cell r="B12" t="str">
            <v>LOGISTICS / DELAYS OF WATER TESTING STRUCTURES &amp; PIPELINE</v>
          </cell>
          <cell r="C12" t="str">
            <v>JV</v>
          </cell>
          <cell r="D12">
            <v>0.5</v>
          </cell>
          <cell r="F12">
            <v>100</v>
          </cell>
          <cell r="H12">
            <v>50</v>
          </cell>
          <cell r="I12">
            <v>67.454169628985966</v>
          </cell>
        </row>
        <row r="13">
          <cell r="C13" t="str">
            <v>JV</v>
          </cell>
          <cell r="H13">
            <v>0</v>
          </cell>
          <cell r="I13">
            <v>0</v>
          </cell>
        </row>
        <row r="14">
          <cell r="C14" t="str">
            <v>JV</v>
          </cell>
          <cell r="H14">
            <v>0</v>
          </cell>
          <cell r="I14">
            <v>0</v>
          </cell>
        </row>
        <row r="16">
          <cell r="G16" t="str">
            <v>Sub-Total Contingency Impacts</v>
          </cell>
          <cell r="H16">
            <v>1128</v>
          </cell>
          <cell r="I16">
            <v>1521.7660668299234</v>
          </cell>
          <cell r="J16">
            <v>0.29702188166521842</v>
          </cell>
          <cell r="K16" t="str">
            <v>of total</v>
          </cell>
        </row>
        <row r="17">
          <cell r="A17" t="str">
            <v>RISKS</v>
          </cell>
        </row>
        <row r="18">
          <cell r="A18" t="str">
            <v>A) JV WORKS SITE</v>
          </cell>
        </row>
        <row r="19">
          <cell r="B19" t="str">
            <v>Pipeline</v>
          </cell>
        </row>
        <row r="20">
          <cell r="A20">
            <v>1</v>
          </cell>
          <cell r="B20" t="str">
            <v>ADDITIONAL OXYGEN INJECTION UNIT REQUIRED</v>
          </cell>
          <cell r="C20" t="str">
            <v>JV</v>
          </cell>
          <cell r="D20">
            <v>0.3</v>
          </cell>
          <cell r="F20">
            <v>350</v>
          </cell>
          <cell r="H20">
            <v>105</v>
          </cell>
          <cell r="I20">
            <v>141.65375622087055</v>
          </cell>
        </row>
        <row r="21">
          <cell r="A21">
            <v>2</v>
          </cell>
          <cell r="B21" t="str">
            <v>ADDITIONAL SURGE CONTROL REQUIRED</v>
          </cell>
          <cell r="C21" t="str">
            <v>JV</v>
          </cell>
          <cell r="D21">
            <v>0.3</v>
          </cell>
          <cell r="F21">
            <v>100</v>
          </cell>
          <cell r="H21">
            <v>30</v>
          </cell>
          <cell r="I21">
            <v>40.472501777391578</v>
          </cell>
        </row>
        <row r="22">
          <cell r="A22">
            <v>3</v>
          </cell>
          <cell r="B22" t="str">
            <v>UNFORESEEN SERVICE CROSSINGS</v>
          </cell>
          <cell r="C22" t="str">
            <v>JV</v>
          </cell>
          <cell r="D22">
            <v>0.3</v>
          </cell>
          <cell r="F22">
            <v>200</v>
          </cell>
          <cell r="H22">
            <v>60</v>
          </cell>
          <cell r="I22">
            <v>80.945003554783156</v>
          </cell>
        </row>
        <row r="23">
          <cell r="A23">
            <v>4</v>
          </cell>
          <cell r="B23" t="str">
            <v>HARD DIG IN PIPELINE EXCAVATIONS</v>
          </cell>
          <cell r="C23" t="str">
            <v>JV</v>
          </cell>
          <cell r="D23">
            <v>0.4</v>
          </cell>
          <cell r="F23">
            <v>200</v>
          </cell>
          <cell r="H23">
            <v>80</v>
          </cell>
          <cell r="I23">
            <v>107.92667140637755</v>
          </cell>
        </row>
        <row r="24">
          <cell r="A24">
            <v>5</v>
          </cell>
          <cell r="B24" t="str">
            <v>LATE ARRIVAL OF PIPE MATERIALS FROM SUPPLIER</v>
          </cell>
          <cell r="C24" t="str">
            <v>JV</v>
          </cell>
          <cell r="D24">
            <v>0.1</v>
          </cell>
          <cell r="F24">
            <v>500</v>
          </cell>
          <cell r="H24">
            <v>50</v>
          </cell>
          <cell r="I24">
            <v>67.454169628985966</v>
          </cell>
        </row>
        <row r="25">
          <cell r="A25">
            <v>6</v>
          </cell>
          <cell r="B25" t="str">
            <v>ADDITIONAL MICROTUNNELLING COSTS</v>
          </cell>
          <cell r="C25" t="str">
            <v>JV</v>
          </cell>
          <cell r="D25">
            <v>0.2</v>
          </cell>
          <cell r="F25">
            <v>130</v>
          </cell>
          <cell r="H25">
            <v>26</v>
          </cell>
          <cell r="I25">
            <v>35.076168207072705</v>
          </cell>
        </row>
        <row r="26">
          <cell r="A26">
            <v>7</v>
          </cell>
          <cell r="B26" t="str">
            <v>ADDITIONAL ALLOWANCE FOR WORKING UNDERNEATH PYLONS</v>
          </cell>
          <cell r="C26" t="str">
            <v>JV</v>
          </cell>
          <cell r="D26">
            <v>0.2</v>
          </cell>
          <cell r="F26">
            <v>100</v>
          </cell>
          <cell r="H26">
            <v>20</v>
          </cell>
          <cell r="I26">
            <v>26.981667851594388</v>
          </cell>
        </row>
        <row r="27">
          <cell r="A27">
            <v>8</v>
          </cell>
          <cell r="B27" t="str">
            <v>ODOUR CONTROL ON AIR VALVES REQUIRED</v>
          </cell>
          <cell r="C27" t="str">
            <v>JV</v>
          </cell>
          <cell r="D27">
            <v>0.3</v>
          </cell>
          <cell r="F27">
            <v>50</v>
          </cell>
          <cell r="H27">
            <v>15</v>
          </cell>
          <cell r="I27">
            <v>20.236250888695789</v>
          </cell>
        </row>
        <row r="28">
          <cell r="B28" t="str">
            <v>Ardiya</v>
          </cell>
        </row>
        <row r="29">
          <cell r="A29">
            <v>9</v>
          </cell>
          <cell r="B29" t="str">
            <v>ADDITIONAL OVERPUMING REQUIRED DUE TO DIFFICULTIES WITH THE CONNECTIONS AT ARDIYA</v>
          </cell>
          <cell r="C29" t="str">
            <v>JV</v>
          </cell>
          <cell r="D29">
            <v>0.4</v>
          </cell>
          <cell r="F29">
            <v>100</v>
          </cell>
          <cell r="H29">
            <v>40</v>
          </cell>
          <cell r="I29">
            <v>53.963335703188775</v>
          </cell>
        </row>
        <row r="30">
          <cell r="A30" t="str">
            <v>9a</v>
          </cell>
          <cell r="B30" t="str">
            <v>DEALING WITH AC PIPES AT ARDIYA</v>
          </cell>
          <cell r="C30" t="str">
            <v>JV</v>
          </cell>
          <cell r="D30">
            <v>0.4</v>
          </cell>
          <cell r="F30">
            <v>20</v>
          </cell>
          <cell r="H30">
            <v>8</v>
          </cell>
          <cell r="I30">
            <v>10.792667140637755</v>
          </cell>
        </row>
        <row r="31">
          <cell r="B31" t="str">
            <v>Sulaibiya</v>
          </cell>
        </row>
        <row r="32">
          <cell r="A32">
            <v>10</v>
          </cell>
          <cell r="B32" t="str">
            <v>SEPTICITY / ODOUR RISKS</v>
          </cell>
          <cell r="C32" t="str">
            <v>JV</v>
          </cell>
          <cell r="D32">
            <v>0</v>
          </cell>
          <cell r="F32">
            <v>0</v>
          </cell>
          <cell r="H32">
            <v>0</v>
          </cell>
          <cell r="I32">
            <v>0</v>
          </cell>
        </row>
        <row r="33">
          <cell r="A33">
            <v>11</v>
          </cell>
          <cell r="B33" t="str">
            <v>CONCRETE &amp; LINING REPAIRS</v>
          </cell>
          <cell r="C33" t="str">
            <v>JV</v>
          </cell>
          <cell r="D33">
            <v>0.5</v>
          </cell>
          <cell r="F33">
            <v>20</v>
          </cell>
          <cell r="H33">
            <v>10</v>
          </cell>
          <cell r="I33">
            <v>13.490833925797194</v>
          </cell>
        </row>
        <row r="34">
          <cell r="B34" t="str">
            <v>General</v>
          </cell>
        </row>
        <row r="35">
          <cell r="A35">
            <v>12</v>
          </cell>
          <cell r="B35" t="str">
            <v>DESIGN OVERRUN DUE TO INTERFACE PROBLEMS</v>
          </cell>
          <cell r="C35" t="str">
            <v>JV</v>
          </cell>
          <cell r="D35">
            <v>0.3</v>
          </cell>
          <cell r="F35">
            <v>50</v>
          </cell>
          <cell r="H35">
            <v>15</v>
          </cell>
          <cell r="I35">
            <v>20.236250888695789</v>
          </cell>
        </row>
        <row r="36">
          <cell r="A36">
            <v>13</v>
          </cell>
          <cell r="B36" t="str">
            <v>ALLOWANCES FOR LOCAL PERMITTING</v>
          </cell>
          <cell r="C36" t="str">
            <v>JV</v>
          </cell>
          <cell r="D36">
            <v>0.5</v>
          </cell>
          <cell r="F36">
            <v>50</v>
          </cell>
          <cell r="H36">
            <v>25</v>
          </cell>
          <cell r="I36">
            <v>33.727084814492983</v>
          </cell>
        </row>
        <row r="37">
          <cell r="A37">
            <v>14</v>
          </cell>
          <cell r="B37" t="str">
            <v>HIGHWAY REPAIRS</v>
          </cell>
          <cell r="C37" t="str">
            <v>JV</v>
          </cell>
          <cell r="D37">
            <v>0.6</v>
          </cell>
          <cell r="F37">
            <v>50</v>
          </cell>
          <cell r="H37">
            <v>30</v>
          </cell>
          <cell r="I37">
            <v>40.472501777391578</v>
          </cell>
        </row>
        <row r="38">
          <cell r="A38">
            <v>15</v>
          </cell>
          <cell r="B38" t="str">
            <v>COMMISSIONING DELAYS - 2 Months</v>
          </cell>
          <cell r="C38" t="str">
            <v>JV</v>
          </cell>
          <cell r="D38">
            <v>0.5</v>
          </cell>
          <cell r="F38">
            <v>50</v>
          </cell>
          <cell r="H38">
            <v>25</v>
          </cell>
          <cell r="I38">
            <v>33.727084814492983</v>
          </cell>
        </row>
        <row r="39">
          <cell r="A39">
            <v>16</v>
          </cell>
          <cell r="B39" t="str">
            <v>DELAYS TO CONSTRUCTION - 2 Months</v>
          </cell>
          <cell r="C39" t="str">
            <v>JV</v>
          </cell>
          <cell r="D39">
            <v>0.5</v>
          </cell>
          <cell r="F39">
            <v>330</v>
          </cell>
          <cell r="H39">
            <v>165</v>
          </cell>
          <cell r="I39">
            <v>222.59875977565369</v>
          </cell>
        </row>
        <row r="40">
          <cell r="A40">
            <v>17</v>
          </cell>
          <cell r="B40" t="str">
            <v>ADDITIONAL INSURANCE CLAIM EXCESSES</v>
          </cell>
          <cell r="C40" t="str">
            <v>JV</v>
          </cell>
          <cell r="D40">
            <v>0.3</v>
          </cell>
          <cell r="F40">
            <v>125</v>
          </cell>
          <cell r="H40">
            <v>37.5</v>
          </cell>
          <cell r="I40">
            <v>50.590627221739474</v>
          </cell>
        </row>
        <row r="41">
          <cell r="A41">
            <v>18</v>
          </cell>
          <cell r="B41" t="str">
            <v>ADDITIONAL TRAVEL TO KUWAIT</v>
          </cell>
          <cell r="C41" t="str">
            <v>JV</v>
          </cell>
          <cell r="D41">
            <v>0.4</v>
          </cell>
          <cell r="F41">
            <v>25</v>
          </cell>
          <cell r="H41">
            <v>10</v>
          </cell>
          <cell r="I41">
            <v>13.490833925797194</v>
          </cell>
        </row>
        <row r="42">
          <cell r="A42">
            <v>19</v>
          </cell>
          <cell r="B42" t="str">
            <v>LIQUATED DAMAGES</v>
          </cell>
          <cell r="C42" t="str">
            <v>JV</v>
          </cell>
          <cell r="D42">
            <v>0.3</v>
          </cell>
          <cell r="F42">
            <v>1080</v>
          </cell>
          <cell r="H42">
            <v>324</v>
          </cell>
          <cell r="I42">
            <v>437.10301919582906</v>
          </cell>
        </row>
        <row r="43">
          <cell r="A43">
            <v>20</v>
          </cell>
          <cell r="B43" t="str">
            <v>ADDITIONAL DOLLAR PURCHASES - CURRENCY FLUCTUATIONS</v>
          </cell>
          <cell r="C43" t="str">
            <v>JV</v>
          </cell>
          <cell r="D43">
            <v>0.3</v>
          </cell>
          <cell r="F43">
            <v>50</v>
          </cell>
          <cell r="H43">
            <v>15</v>
          </cell>
          <cell r="I43">
            <v>20.236250888695789</v>
          </cell>
        </row>
        <row r="44">
          <cell r="A44">
            <v>21</v>
          </cell>
          <cell r="B44" t="str">
            <v>ADDITIONAL SUBCONTRACTS</v>
          </cell>
          <cell r="C44" t="str">
            <v>JV</v>
          </cell>
          <cell r="D44">
            <v>0</v>
          </cell>
          <cell r="F44">
            <v>0</v>
          </cell>
          <cell r="H44">
            <v>0</v>
          </cell>
          <cell r="I44">
            <v>0</v>
          </cell>
        </row>
        <row r="45">
          <cell r="A45">
            <v>22</v>
          </cell>
          <cell r="B45" t="str">
            <v>INCREASE 10% UPLIFT FOR SUPERVISION STAFF TO 25%</v>
          </cell>
          <cell r="C45" t="str">
            <v>JV</v>
          </cell>
          <cell r="D45">
            <v>0.5</v>
          </cell>
          <cell r="F45">
            <v>60</v>
          </cell>
          <cell r="H45">
            <v>30</v>
          </cell>
          <cell r="I45">
            <v>40.472501777391578</v>
          </cell>
        </row>
        <row r="46">
          <cell r="A46">
            <v>23</v>
          </cell>
          <cell r="B46" t="str">
            <v>INCREASE IN PIPE PRICES FROM ZINZING</v>
          </cell>
          <cell r="C46" t="str">
            <v>JV</v>
          </cell>
          <cell r="D46">
            <v>0.7</v>
          </cell>
          <cell r="F46">
            <v>1256</v>
          </cell>
          <cell r="H46">
            <v>879.2</v>
          </cell>
          <cell r="I46">
            <v>1186.1141187560891</v>
          </cell>
        </row>
        <row r="47">
          <cell r="A47">
            <v>24</v>
          </cell>
          <cell r="B47" t="str">
            <v>BOD RISK</v>
          </cell>
          <cell r="C47" t="str">
            <v>JV</v>
          </cell>
          <cell r="D47">
            <v>0.2</v>
          </cell>
          <cell r="F47">
            <v>1600</v>
          </cell>
          <cell r="H47">
            <v>320</v>
          </cell>
          <cell r="I47">
            <v>431.7066856255102</v>
          </cell>
        </row>
        <row r="48">
          <cell r="A48">
            <v>25</v>
          </cell>
          <cell r="B48" t="str">
            <v>BOMB REMOVAL</v>
          </cell>
          <cell r="C48" t="str">
            <v>JV</v>
          </cell>
          <cell r="D48">
            <v>0</v>
          </cell>
          <cell r="F48">
            <v>0</v>
          </cell>
          <cell r="H48">
            <v>0</v>
          </cell>
          <cell r="I48">
            <v>0</v>
          </cell>
        </row>
        <row r="49">
          <cell r="A49">
            <v>26</v>
          </cell>
          <cell r="B49" t="str">
            <v>DAMAGE CAUSED DUE TO STORMS</v>
          </cell>
          <cell r="C49" t="str">
            <v>JV</v>
          </cell>
          <cell r="D49">
            <v>0</v>
          </cell>
          <cell r="F49">
            <v>0</v>
          </cell>
          <cell r="H49">
            <v>0</v>
          </cell>
          <cell r="I49">
            <v>0</v>
          </cell>
        </row>
        <row r="52">
          <cell r="H52">
            <v>0</v>
          </cell>
          <cell r="I52">
            <v>0</v>
          </cell>
        </row>
        <row r="53">
          <cell r="A53">
            <v>15</v>
          </cell>
          <cell r="C53" t="str">
            <v>JV</v>
          </cell>
          <cell r="H53">
            <v>0</v>
          </cell>
          <cell r="I53">
            <v>0</v>
          </cell>
        </row>
        <row r="54">
          <cell r="A54">
            <v>16</v>
          </cell>
          <cell r="C54" t="str">
            <v>JV</v>
          </cell>
          <cell r="H54">
            <v>0</v>
          </cell>
          <cell r="I54">
            <v>0</v>
          </cell>
        </row>
        <row r="55">
          <cell r="A55">
            <v>17</v>
          </cell>
          <cell r="C55" t="str">
            <v>JV</v>
          </cell>
          <cell r="H55">
            <v>0</v>
          </cell>
          <cell r="I55">
            <v>0</v>
          </cell>
        </row>
        <row r="56">
          <cell r="A56">
            <v>18</v>
          </cell>
          <cell r="C56" t="str">
            <v>JV</v>
          </cell>
          <cell r="H56">
            <v>0</v>
          </cell>
          <cell r="I56">
            <v>0</v>
          </cell>
        </row>
        <row r="57">
          <cell r="A57">
            <v>19</v>
          </cell>
          <cell r="C57" t="str">
            <v>JV</v>
          </cell>
          <cell r="H57">
            <v>0</v>
          </cell>
          <cell r="I57">
            <v>0</v>
          </cell>
        </row>
        <row r="58">
          <cell r="A58">
            <v>20</v>
          </cell>
          <cell r="C58" t="str">
            <v>JV</v>
          </cell>
          <cell r="H58">
            <v>0</v>
          </cell>
          <cell r="I58">
            <v>0</v>
          </cell>
        </row>
        <row r="59">
          <cell r="A59">
            <v>21</v>
          </cell>
          <cell r="C59" t="str">
            <v>JV</v>
          </cell>
          <cell r="H59">
            <v>0</v>
          </cell>
          <cell r="I59">
            <v>0</v>
          </cell>
        </row>
        <row r="60">
          <cell r="A60">
            <v>22</v>
          </cell>
          <cell r="C60" t="str">
            <v>JV</v>
          </cell>
          <cell r="H60">
            <v>0</v>
          </cell>
          <cell r="I60">
            <v>0</v>
          </cell>
        </row>
        <row r="61">
          <cell r="A61">
            <v>23</v>
          </cell>
          <cell r="C61" t="str">
            <v>JV</v>
          </cell>
          <cell r="H61">
            <v>0</v>
          </cell>
          <cell r="I61">
            <v>0</v>
          </cell>
        </row>
        <row r="62">
          <cell r="A62">
            <v>24</v>
          </cell>
          <cell r="C62" t="str">
            <v>JV</v>
          </cell>
          <cell r="H62">
            <v>0</v>
          </cell>
          <cell r="I62">
            <v>0</v>
          </cell>
        </row>
        <row r="63">
          <cell r="G63" t="str">
            <v>Sub-Total JV Site Works Impacts</v>
          </cell>
          <cell r="H63">
            <v>2319.6999999999998</v>
          </cell>
          <cell r="I63">
            <v>3129.4687457671748</v>
          </cell>
          <cell r="J63">
            <v>0.61081707349185033</v>
          </cell>
          <cell r="K63" t="str">
            <v>of total</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V SWGR"/>
      <sheetName val="점수표"/>
      <sheetName val="환산표"/>
    </sheetNames>
    <sheetDataSet>
      <sheetData sheetId="0"/>
      <sheetData sheetId="1"/>
      <sheetData sheetId="2">
        <row r="1">
          <cell r="A1" t="str">
            <v>상</v>
          </cell>
          <cell r="B1">
            <v>3</v>
          </cell>
        </row>
        <row r="2">
          <cell r="A2" t="str">
            <v>중</v>
          </cell>
          <cell r="B2">
            <v>2</v>
          </cell>
        </row>
        <row r="3">
          <cell r="A3" t="str">
            <v>하</v>
          </cell>
          <cell r="B3">
            <v>1</v>
          </cell>
        </row>
      </sheetData>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URY"/>
      <sheetName val="BOQ"/>
      <sheetName val="MEASUREMENT BREAK-UP"/>
    </sheetNames>
    <sheetDataSet>
      <sheetData sheetId="0"/>
      <sheetData sheetId="1"/>
      <sheetData sheetId="2">
        <row r="18">
          <cell r="AY18">
            <v>15</v>
          </cell>
        </row>
        <row r="20">
          <cell r="AY20">
            <v>15</v>
          </cell>
        </row>
        <row r="22">
          <cell r="AY22">
            <v>15</v>
          </cell>
        </row>
        <row r="24">
          <cell r="AY24">
            <v>15</v>
          </cell>
        </row>
        <row r="26">
          <cell r="AY26">
            <v>15</v>
          </cell>
        </row>
        <row r="28">
          <cell r="AY28">
            <v>15</v>
          </cell>
        </row>
        <row r="32">
          <cell r="AY32">
            <v>17</v>
          </cell>
        </row>
        <row r="34">
          <cell r="AY34">
            <v>17</v>
          </cell>
        </row>
        <row r="37">
          <cell r="AY37">
            <v>2</v>
          </cell>
        </row>
        <row r="39">
          <cell r="AY39">
            <v>2</v>
          </cell>
        </row>
        <row r="41">
          <cell r="AY41">
            <v>19</v>
          </cell>
        </row>
        <row r="47">
          <cell r="AY47">
            <v>10</v>
          </cell>
        </row>
        <row r="49">
          <cell r="AY49">
            <v>17</v>
          </cell>
        </row>
        <row r="51">
          <cell r="AY51">
            <v>9</v>
          </cell>
        </row>
        <row r="53">
          <cell r="AY53">
            <v>9</v>
          </cell>
        </row>
        <row r="58">
          <cell r="AY58">
            <v>7</v>
          </cell>
        </row>
        <row r="60">
          <cell r="AY60">
            <v>7</v>
          </cell>
        </row>
        <row r="62">
          <cell r="AY62">
            <v>7</v>
          </cell>
        </row>
        <row r="64">
          <cell r="AY64">
            <v>24</v>
          </cell>
        </row>
        <row r="78">
          <cell r="AY78">
            <v>185</v>
          </cell>
        </row>
        <row r="79">
          <cell r="AY79">
            <v>246</v>
          </cell>
        </row>
        <row r="89">
          <cell r="AY89">
            <v>13</v>
          </cell>
        </row>
        <row r="91">
          <cell r="AY91">
            <v>65</v>
          </cell>
        </row>
        <row r="92">
          <cell r="AY92">
            <v>89</v>
          </cell>
        </row>
        <row r="107">
          <cell r="AY107">
            <v>2</v>
          </cell>
        </row>
        <row r="109">
          <cell r="AY109">
            <v>3</v>
          </cell>
        </row>
        <row r="120">
          <cell r="AY120">
            <v>1</v>
          </cell>
        </row>
        <row r="123">
          <cell r="AY123">
            <v>1</v>
          </cell>
        </row>
        <row r="141">
          <cell r="AY141">
            <v>1</v>
          </cell>
        </row>
        <row r="154">
          <cell r="AY154">
            <v>29</v>
          </cell>
        </row>
        <row r="156">
          <cell r="AY156">
            <v>296</v>
          </cell>
        </row>
        <row r="157">
          <cell r="AY157">
            <v>38</v>
          </cell>
        </row>
        <row r="158">
          <cell r="AY158">
            <v>207</v>
          </cell>
        </row>
        <row r="180">
          <cell r="AY180">
            <v>24</v>
          </cell>
        </row>
        <row r="182">
          <cell r="AY182">
            <v>24</v>
          </cell>
        </row>
        <row r="184">
          <cell r="AY184">
            <v>5</v>
          </cell>
        </row>
        <row r="200">
          <cell r="AY200">
            <v>6</v>
          </cell>
        </row>
        <row r="201">
          <cell r="AY201">
            <v>8</v>
          </cell>
        </row>
        <row r="212">
          <cell r="AY212">
            <v>11</v>
          </cell>
        </row>
        <row r="225">
          <cell r="AY225">
            <v>11</v>
          </cell>
        </row>
        <row r="245">
          <cell r="AY245">
            <v>1</v>
          </cell>
        </row>
        <row r="247">
          <cell r="AY247">
            <v>1</v>
          </cell>
        </row>
        <row r="251">
          <cell r="AY251">
            <v>1</v>
          </cell>
        </row>
        <row r="258">
          <cell r="AY258">
            <v>2</v>
          </cell>
        </row>
        <row r="265">
          <cell r="AY265">
            <v>2</v>
          </cell>
        </row>
        <row r="282">
          <cell r="AY282">
            <v>6</v>
          </cell>
        </row>
        <row r="296">
          <cell r="AY296">
            <v>300</v>
          </cell>
        </row>
        <row r="299">
          <cell r="AY299">
            <v>1</v>
          </cell>
        </row>
        <row r="340">
          <cell r="AY340">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
      <sheetName val="SUMMARY"/>
      <sheetName val="TENDER"/>
      <sheetName val="CEILINGS"/>
      <sheetName val="CEILINGS Water resistant"/>
      <sheetName val="12mm plasterboard"/>
      <sheetName val="12mm Water resistant plasterboa"/>
      <sheetName val="300 x 300mm Bulkheads"/>
      <sheetName val="Corner Mouldings"/>
      <sheetName val="FLOOR TILES"/>
      <sheetName val="WALL TILES"/>
      <sheetName val="12mm Screeded backing"/>
      <sheetName val="40mm Screeded bed"/>
      <sheetName val="Stone Floor Tiles"/>
      <sheetName val="Stone Wall Tiles"/>
      <sheetName val="mst"/>
    </sheetNames>
    <sheetDataSet>
      <sheetData sheetId="0"/>
      <sheetData sheetId="1"/>
      <sheetData sheetId="2">
        <row r="14">
          <cell r="A14">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
      <sheetName val="SUBSTRUCTURE"/>
      <sheetName val="CONCRETE WORK"/>
      <sheetName val="BLOCKWORK"/>
      <sheetName val="ROOFING"/>
      <sheetName val="METAL WORK"/>
      <sheetName val="DOORS AND WINDOWS"/>
      <sheetName val="FINISHES"/>
      <sheetName val="PAINTING"/>
      <sheetName val="EXTERNAL WORKS"/>
      <sheetName val="BOYS' QUARTERS"/>
    </sheetNames>
    <sheetDataSet>
      <sheetData sheetId="0" refreshError="1"/>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 Summary"/>
      <sheetName val="Template (2)"/>
      <sheetName val="Target"/>
      <sheetName val="Eng Factors"/>
      <sheetName val="Gee Prelims 90"/>
      <sheetName val="Inflation"/>
      <sheetName val="Queries"/>
      <sheetName val="Note on revisions"/>
    </sheetNames>
    <sheetDataSet>
      <sheetData sheetId="0"/>
      <sheetData sheetId="1"/>
      <sheetData sheetId="2"/>
      <sheetData sheetId="3">
        <row r="2">
          <cell r="D2">
            <v>0.26</v>
          </cell>
        </row>
        <row r="6">
          <cell r="D6">
            <v>0.6</v>
          </cell>
        </row>
      </sheetData>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L886"/>
  <sheetViews>
    <sheetView view="pageBreakPreview" topLeftCell="A25" zoomScale="110" zoomScaleSheetLayoutView="110" workbookViewId="0">
      <selection activeCell="A37" sqref="A37:XFD37"/>
    </sheetView>
  </sheetViews>
  <sheetFormatPr defaultColWidth="9.140625" defaultRowHeight="12.75"/>
  <cols>
    <col min="1" max="1" width="7.140625" style="1" customWidth="1"/>
    <col min="2" max="2" width="3.85546875" style="2" customWidth="1"/>
    <col min="3" max="3" width="3.42578125" style="3" customWidth="1"/>
    <col min="4" max="4" width="9.42578125" style="4" bestFit="1" customWidth="1"/>
    <col min="5" max="5" width="10" style="4" bestFit="1" customWidth="1"/>
    <col min="6" max="6" width="13.5703125" style="5" customWidth="1"/>
    <col min="7" max="7" width="15.85546875" style="29" customWidth="1"/>
    <col min="8" max="8" width="15.42578125" style="29" customWidth="1"/>
    <col min="9" max="9" width="11.85546875" style="5" customWidth="1"/>
    <col min="10" max="10" width="9.140625" style="5"/>
    <col min="11" max="11" width="9.42578125" style="5" bestFit="1" customWidth="1"/>
    <col min="12" max="16384" width="9.140625" style="5"/>
  </cols>
  <sheetData>
    <row r="2" spans="6:6">
      <c r="F2" s="6" t="s">
        <v>71</v>
      </c>
    </row>
    <row r="3" spans="6:6">
      <c r="F3" s="5" t="s">
        <v>0</v>
      </c>
    </row>
    <row r="4" spans="6:6">
      <c r="F4" s="5" t="s">
        <v>1</v>
      </c>
    </row>
    <row r="5" spans="6:6">
      <c r="F5" s="5" t="s">
        <v>2</v>
      </c>
    </row>
    <row r="6" spans="6:6">
      <c r="F6" s="5" t="s">
        <v>3</v>
      </c>
    </row>
    <row r="7" spans="6:6">
      <c r="F7" s="5" t="s">
        <v>4</v>
      </c>
    </row>
    <row r="8" spans="6:6">
      <c r="F8" s="5" t="s">
        <v>6</v>
      </c>
    </row>
    <row r="9" spans="6:6">
      <c r="F9" s="5" t="s">
        <v>115</v>
      </c>
    </row>
    <row r="10" spans="6:6">
      <c r="F10" s="5" t="s">
        <v>5</v>
      </c>
    </row>
    <row r="11" spans="6:6">
      <c r="F11" s="5" t="s">
        <v>7</v>
      </c>
    </row>
    <row r="12" spans="6:6">
      <c r="F12" s="5" t="s">
        <v>8</v>
      </c>
    </row>
    <row r="13" spans="6:6">
      <c r="F13" s="5" t="s">
        <v>41</v>
      </c>
    </row>
    <row r="14" spans="6:6">
      <c r="F14" s="5" t="s">
        <v>9</v>
      </c>
    </row>
    <row r="15" spans="6:6">
      <c r="F15" s="5" t="s">
        <v>10</v>
      </c>
    </row>
    <row r="16" spans="6:6">
      <c r="F16" s="5" t="s">
        <v>11</v>
      </c>
    </row>
    <row r="17" spans="1:8">
      <c r="F17" s="5" t="s">
        <v>12</v>
      </c>
    </row>
    <row r="19" spans="1:8">
      <c r="F19" s="6" t="str">
        <f>F3</f>
        <v xml:space="preserve">Site Clearance </v>
      </c>
    </row>
    <row r="20" spans="1:8" s="91" customFormat="1">
      <c r="A20" s="85"/>
      <c r="B20" s="86"/>
      <c r="C20" s="87"/>
      <c r="D20" s="88"/>
      <c r="E20" s="88"/>
      <c r="F20" s="89"/>
      <c r="G20" s="90" t="s">
        <v>60</v>
      </c>
      <c r="H20" s="90" t="s">
        <v>50</v>
      </c>
    </row>
    <row r="21" spans="1:8" s="91" customFormat="1">
      <c r="A21" s="85"/>
      <c r="B21" s="86"/>
      <c r="C21" s="87"/>
      <c r="D21" s="88"/>
      <c r="E21" s="88"/>
      <c r="F21" s="89"/>
      <c r="G21" s="90">
        <v>20.3</v>
      </c>
      <c r="H21" s="90">
        <v>17.625</v>
      </c>
    </row>
    <row r="22" spans="1:8" s="91" customFormat="1">
      <c r="A22" s="85"/>
      <c r="B22" s="86"/>
      <c r="C22" s="87"/>
      <c r="D22" s="88"/>
      <c r="E22" s="88"/>
      <c r="F22" s="89"/>
      <c r="G22" s="90">
        <v>1</v>
      </c>
      <c r="H22" s="90">
        <v>1</v>
      </c>
    </row>
    <row r="23" spans="1:8" s="91" customFormat="1" ht="13.5" thickBot="1">
      <c r="A23" s="85"/>
      <c r="B23" s="86"/>
      <c r="C23" s="87"/>
      <c r="D23" s="88"/>
      <c r="E23" s="88"/>
      <c r="F23" s="89"/>
      <c r="G23" s="92">
        <f>SUM(G21:G22)</f>
        <v>21.3</v>
      </c>
      <c r="H23" s="92">
        <f>SUM(H21:H22)</f>
        <v>18.625</v>
      </c>
    </row>
    <row r="24" spans="1:8" s="91" customFormat="1" ht="13.5" thickTop="1">
      <c r="A24" s="85"/>
      <c r="B24" s="86"/>
      <c r="C24" s="87"/>
      <c r="D24" s="88"/>
      <c r="E24" s="88"/>
      <c r="F24" s="89"/>
      <c r="G24" s="90"/>
      <c r="H24" s="90"/>
    </row>
    <row r="25" spans="1:8" s="91" customFormat="1">
      <c r="A25" s="85"/>
      <c r="B25" s="86"/>
      <c r="C25" s="87"/>
      <c r="D25" s="88">
        <f>G23</f>
        <v>21.3</v>
      </c>
      <c r="E25" s="88"/>
      <c r="F25" s="89"/>
      <c r="G25" s="90"/>
      <c r="H25" s="90"/>
    </row>
    <row r="26" spans="1:8" s="91" customFormat="1">
      <c r="A26" s="85"/>
      <c r="B26" s="86"/>
      <c r="C26" s="87"/>
      <c r="D26" s="88">
        <f>H23</f>
        <v>18.625</v>
      </c>
      <c r="E26" s="88"/>
      <c r="F26" s="89"/>
      <c r="G26" s="90"/>
      <c r="H26" s="90"/>
    </row>
    <row r="27" spans="1:8" s="91" customFormat="1" ht="13.5" thickBot="1">
      <c r="A27" s="85"/>
      <c r="B27" s="86"/>
      <c r="C27" s="87"/>
      <c r="D27" s="88"/>
      <c r="E27" s="93">
        <f>D25*D26</f>
        <v>396.71250000000003</v>
      </c>
      <c r="F27" s="89"/>
      <c r="G27" s="90"/>
      <c r="H27" s="90"/>
    </row>
    <row r="28" spans="1:8" ht="13.5" thickTop="1">
      <c r="F28" s="6"/>
    </row>
    <row r="30" spans="1:8">
      <c r="F30" s="6" t="str">
        <f>F5</f>
        <v>Pit Excavation</v>
      </c>
    </row>
    <row r="31" spans="1:8">
      <c r="F31" s="9"/>
      <c r="G31" s="41" t="s">
        <v>16</v>
      </c>
    </row>
    <row r="32" spans="1:8">
      <c r="F32" s="5" t="s">
        <v>13</v>
      </c>
      <c r="G32" s="29">
        <v>0.45</v>
      </c>
    </row>
    <row r="33" spans="1:7">
      <c r="F33" s="5" t="s">
        <v>14</v>
      </c>
      <c r="G33" s="29">
        <v>0.3</v>
      </c>
    </row>
    <row r="34" spans="1:7">
      <c r="F34" s="5" t="s">
        <v>15</v>
      </c>
      <c r="G34" s="29">
        <v>0.05</v>
      </c>
    </row>
    <row r="35" spans="1:7" ht="13.5" thickBot="1">
      <c r="G35" s="30">
        <f>SUM(G32:G34)</f>
        <v>0.8</v>
      </c>
    </row>
    <row r="36" spans="1:7" ht="13.5" thickTop="1"/>
    <row r="37" spans="1:7">
      <c r="G37" s="41" t="s">
        <v>17</v>
      </c>
    </row>
    <row r="38" spans="1:7">
      <c r="F38" s="5" t="s">
        <v>13</v>
      </c>
      <c r="G38" s="29">
        <v>0.45</v>
      </c>
    </row>
    <row r="39" spans="1:7">
      <c r="F39" s="5" t="s">
        <v>14</v>
      </c>
      <c r="G39" s="29">
        <v>0.3</v>
      </c>
    </row>
    <row r="40" spans="1:7">
      <c r="F40" s="5" t="s">
        <v>15</v>
      </c>
      <c r="G40" s="29">
        <v>0.05</v>
      </c>
    </row>
    <row r="41" spans="1:7" ht="13.5" thickBot="1">
      <c r="G41" s="30">
        <f>SUM(G38:G40)</f>
        <v>0.8</v>
      </c>
    </row>
    <row r="42" spans="1:7" ht="13.5" thickTop="1"/>
    <row r="46" spans="1:7">
      <c r="A46" s="1" t="s">
        <v>60</v>
      </c>
      <c r="C46" s="3">
        <v>24</v>
      </c>
      <c r="D46" s="4">
        <v>1.2</v>
      </c>
    </row>
    <row r="47" spans="1:7">
      <c r="A47" s="1" t="s">
        <v>50</v>
      </c>
      <c r="D47" s="4">
        <v>1.2</v>
      </c>
    </row>
    <row r="48" spans="1:7">
      <c r="A48" s="1" t="s">
        <v>53</v>
      </c>
      <c r="D48" s="11">
        <f>G35</f>
        <v>0.8</v>
      </c>
      <c r="E48" s="4">
        <f>C46*D46*D47*D48</f>
        <v>27.647999999999996</v>
      </c>
      <c r="F48" s="5" t="s">
        <v>18</v>
      </c>
    </row>
    <row r="49" spans="1:8">
      <c r="A49" s="1" t="s">
        <v>60</v>
      </c>
      <c r="C49" s="3">
        <v>4</v>
      </c>
      <c r="D49" s="4">
        <v>1.5</v>
      </c>
    </row>
    <row r="50" spans="1:8">
      <c r="A50" s="1" t="s">
        <v>50</v>
      </c>
      <c r="D50" s="4">
        <v>1.5</v>
      </c>
    </row>
    <row r="51" spans="1:8">
      <c r="A51" s="1" t="s">
        <v>53</v>
      </c>
      <c r="D51" s="11">
        <f>G41</f>
        <v>0.8</v>
      </c>
      <c r="E51" s="4">
        <f>C49*D49*D50*D51</f>
        <v>7.2</v>
      </c>
      <c r="F51" s="5" t="s">
        <v>19</v>
      </c>
    </row>
    <row r="52" spans="1:8" ht="13.5" thickBot="1">
      <c r="E52" s="12">
        <f>SUM(E48:E51)</f>
        <v>34.847999999999999</v>
      </c>
    </row>
    <row r="53" spans="1:8" ht="13.5" thickTop="1"/>
    <row r="60" spans="1:8">
      <c r="F60" s="6" t="str">
        <f>F6</f>
        <v>Trench Excavation</v>
      </c>
    </row>
    <row r="61" spans="1:8">
      <c r="G61" s="41" t="s">
        <v>20</v>
      </c>
    </row>
    <row r="62" spans="1:8" s="91" customFormat="1">
      <c r="A62" s="85"/>
      <c r="B62" s="86"/>
      <c r="C62" s="87"/>
      <c r="D62" s="88"/>
      <c r="E62" s="88"/>
      <c r="F62" s="94" t="s">
        <v>21</v>
      </c>
      <c r="G62" s="90"/>
      <c r="H62" s="90"/>
    </row>
    <row r="63" spans="1:8" s="91" customFormat="1">
      <c r="A63" s="85"/>
      <c r="B63" s="86"/>
      <c r="C63" s="87"/>
      <c r="D63" s="88"/>
      <c r="E63" s="88"/>
      <c r="G63" s="90"/>
      <c r="H63" s="90"/>
    </row>
    <row r="64" spans="1:8" s="91" customFormat="1">
      <c r="A64" s="85"/>
      <c r="B64" s="86"/>
      <c r="C64" s="87"/>
      <c r="D64" s="88"/>
      <c r="E64" s="88"/>
      <c r="G64" s="90"/>
      <c r="H64" s="90">
        <v>0.375</v>
      </c>
    </row>
    <row r="65" spans="1:8" s="91" customFormat="1">
      <c r="A65" s="85"/>
      <c r="B65" s="86"/>
      <c r="C65" s="87"/>
      <c r="D65" s="88"/>
      <c r="E65" s="88"/>
      <c r="G65" s="90"/>
      <c r="H65" s="90">
        <v>1.7</v>
      </c>
    </row>
    <row r="66" spans="1:8" s="91" customFormat="1">
      <c r="A66" s="85"/>
      <c r="B66" s="86"/>
      <c r="C66" s="87"/>
      <c r="D66" s="88"/>
      <c r="E66" s="88"/>
      <c r="G66" s="90"/>
      <c r="H66" s="90">
        <v>1.2749999999999999</v>
      </c>
    </row>
    <row r="67" spans="1:8" s="91" customFormat="1">
      <c r="A67" s="85"/>
      <c r="B67" s="86"/>
      <c r="C67" s="87"/>
      <c r="D67" s="88"/>
      <c r="E67" s="88"/>
      <c r="G67" s="90"/>
      <c r="H67" s="90"/>
    </row>
    <row r="68" spans="1:8" s="91" customFormat="1">
      <c r="A68" s="85"/>
      <c r="B68" s="86"/>
      <c r="C68" s="87"/>
      <c r="D68" s="88"/>
      <c r="E68" s="88"/>
      <c r="G68" s="90"/>
      <c r="H68" s="95">
        <f>SUM(H62:H67)</f>
        <v>3.35</v>
      </c>
    </row>
    <row r="69" spans="1:8">
      <c r="F69" s="9" t="s">
        <v>23</v>
      </c>
    </row>
    <row r="70" spans="1:8">
      <c r="F70" s="5">
        <v>1</v>
      </c>
      <c r="G70" s="29">
        <v>1.2</v>
      </c>
      <c r="H70" s="29">
        <f>F70*G70</f>
        <v>1.2</v>
      </c>
    </row>
    <row r="71" spans="1:8">
      <c r="H71" s="29">
        <f>F71*G71</f>
        <v>0</v>
      </c>
    </row>
    <row r="72" spans="1:8">
      <c r="H72" s="43">
        <f>SUM(H70:H71)</f>
        <v>1.2</v>
      </c>
    </row>
    <row r="73" spans="1:8" ht="13.5" thickBot="1">
      <c r="F73" s="13" t="str">
        <f>F62</f>
        <v>A-A</v>
      </c>
      <c r="G73" s="44" t="s">
        <v>24</v>
      </c>
      <c r="H73" s="31">
        <f>H68-H72</f>
        <v>2.1500000000000004</v>
      </c>
    </row>
    <row r="74" spans="1:8" ht="13.5" thickTop="1"/>
    <row r="75" spans="1:8">
      <c r="F75" s="9" t="s">
        <v>25</v>
      </c>
    </row>
    <row r="76" spans="1:8">
      <c r="H76" s="29">
        <v>0.42499999999999999</v>
      </c>
    </row>
    <row r="77" spans="1:8">
      <c r="H77" s="29">
        <v>1.55</v>
      </c>
    </row>
    <row r="78" spans="1:8">
      <c r="H78" s="29">
        <v>3.0249999999999999</v>
      </c>
    </row>
    <row r="80" spans="1:8">
      <c r="H80" s="42">
        <f>SUM(H75:H79)</f>
        <v>5</v>
      </c>
    </row>
    <row r="81" spans="1:8">
      <c r="F81" s="5" t="str">
        <f>F69</f>
        <v>less pit width</v>
      </c>
    </row>
    <row r="82" spans="1:8">
      <c r="F82" s="5">
        <v>0.5</v>
      </c>
      <c r="G82" s="29">
        <v>1.2</v>
      </c>
      <c r="H82" s="40">
        <f>F82*G82</f>
        <v>0.6</v>
      </c>
    </row>
    <row r="83" spans="1:8">
      <c r="H83" s="40">
        <f>F83*G83</f>
        <v>0</v>
      </c>
    </row>
    <row r="84" spans="1:8">
      <c r="H84" s="43">
        <f>SUM(H82:H83)</f>
        <v>0.6</v>
      </c>
    </row>
    <row r="85" spans="1:8" ht="13.5" thickBot="1">
      <c r="F85" s="13" t="str">
        <f>F75</f>
        <v>B-B</v>
      </c>
      <c r="G85" s="45" t="s">
        <v>24</v>
      </c>
      <c r="H85" s="46">
        <f>H80-H84</f>
        <v>4.4000000000000004</v>
      </c>
    </row>
    <row r="86" spans="1:8" ht="13.5" thickTop="1"/>
    <row r="87" spans="1:8" s="91" customFormat="1">
      <c r="A87" s="85"/>
      <c r="B87" s="86"/>
      <c r="C87" s="87"/>
      <c r="D87" s="88"/>
      <c r="E87" s="88"/>
      <c r="F87" s="94" t="s">
        <v>154</v>
      </c>
      <c r="G87" s="90"/>
      <c r="H87" s="90">
        <v>0.375</v>
      </c>
    </row>
    <row r="88" spans="1:8" s="91" customFormat="1">
      <c r="A88" s="85"/>
      <c r="B88" s="86"/>
      <c r="C88" s="87"/>
      <c r="D88" s="88"/>
      <c r="E88" s="88"/>
      <c r="F88" s="94"/>
      <c r="G88" s="90"/>
      <c r="H88" s="90">
        <v>1.7</v>
      </c>
    </row>
    <row r="89" spans="1:8" s="91" customFormat="1">
      <c r="A89" s="85"/>
      <c r="B89" s="86"/>
      <c r="C89" s="87"/>
      <c r="D89" s="88"/>
      <c r="E89" s="88"/>
      <c r="G89" s="90"/>
      <c r="H89" s="90">
        <v>1.2749999999999999</v>
      </c>
    </row>
    <row r="90" spans="1:8" s="91" customFormat="1">
      <c r="A90" s="85"/>
      <c r="B90" s="86"/>
      <c r="C90" s="87"/>
      <c r="D90" s="88"/>
      <c r="E90" s="88"/>
      <c r="G90" s="90"/>
      <c r="H90" s="95">
        <f>SUM(H87:H89)</f>
        <v>3.35</v>
      </c>
    </row>
    <row r="91" spans="1:8">
      <c r="F91" s="5" t="str">
        <f>F81</f>
        <v>less pit width</v>
      </c>
    </row>
    <row r="92" spans="1:8">
      <c r="H92" s="43">
        <f>F92*G92</f>
        <v>0</v>
      </c>
    </row>
    <row r="93" spans="1:8" ht="13.5" thickBot="1">
      <c r="F93" s="13" t="str">
        <f>F87</f>
        <v>C-C</v>
      </c>
      <c r="G93" s="44" t="s">
        <v>24</v>
      </c>
      <c r="H93" s="46">
        <f>H90-H92</f>
        <v>3.35</v>
      </c>
    </row>
    <row r="94" spans="1:8" ht="13.5" thickTop="1"/>
    <row r="95" spans="1:8">
      <c r="F95" s="9" t="s">
        <v>109</v>
      </c>
      <c r="H95" s="29">
        <v>2.8</v>
      </c>
    </row>
    <row r="96" spans="1:8">
      <c r="F96" s="9"/>
      <c r="H96" s="29">
        <v>1.4</v>
      </c>
    </row>
    <row r="97" spans="6:8">
      <c r="F97" s="9"/>
    </row>
    <row r="99" spans="6:8">
      <c r="H99" s="42">
        <f>SUM(H95:H98)</f>
        <v>4.1999999999999993</v>
      </c>
    </row>
    <row r="101" spans="6:8">
      <c r="F101" s="5">
        <v>1</v>
      </c>
      <c r="G101" s="29">
        <v>1.2</v>
      </c>
      <c r="H101" s="43">
        <f>F101*G101</f>
        <v>1.2</v>
      </c>
    </row>
    <row r="102" spans="6:8" ht="13.5" thickBot="1">
      <c r="F102" s="13" t="str">
        <f>F95</f>
        <v>D-D</v>
      </c>
      <c r="G102" s="44" t="s">
        <v>24</v>
      </c>
      <c r="H102" s="46">
        <f>H99-H101</f>
        <v>2.9999999999999991</v>
      </c>
    </row>
    <row r="103" spans="6:8" ht="13.5" thickTop="1"/>
    <row r="104" spans="6:8">
      <c r="F104" s="9" t="s">
        <v>110</v>
      </c>
      <c r="H104" s="29">
        <f>1.85+0.15</f>
        <v>2</v>
      </c>
    </row>
    <row r="105" spans="6:8">
      <c r="H105" s="29">
        <v>0.42499999999999999</v>
      </c>
    </row>
    <row r="106" spans="6:8">
      <c r="H106" s="29">
        <v>1.55</v>
      </c>
    </row>
    <row r="107" spans="6:8">
      <c r="H107" s="29">
        <v>3.0249999999999999</v>
      </c>
    </row>
    <row r="108" spans="6:8">
      <c r="H108" s="29">
        <v>1.4750000000000001</v>
      </c>
    </row>
    <row r="109" spans="6:8" ht="13.5" thickBot="1">
      <c r="H109" s="30">
        <f>SUM(H104:H108)</f>
        <v>8.4749999999999996</v>
      </c>
    </row>
    <row r="110" spans="6:8" ht="13.5" thickTop="1"/>
    <row r="111" spans="6:8">
      <c r="F111" s="5">
        <v>1.5</v>
      </c>
      <c r="G111" s="29">
        <v>1.2</v>
      </c>
      <c r="H111" s="42">
        <f>F111*G111</f>
        <v>1.7999999999999998</v>
      </c>
    </row>
    <row r="112" spans="6:8" ht="13.5" thickBot="1">
      <c r="F112" s="13" t="str">
        <f>F104</f>
        <v>E-E</v>
      </c>
      <c r="G112" s="44">
        <f>G84</f>
        <v>0</v>
      </c>
      <c r="H112" s="46">
        <f>(H109-H111)</f>
        <v>6.6749999999999998</v>
      </c>
    </row>
    <row r="113" spans="6:8" ht="13.5" thickTop="1"/>
    <row r="114" spans="6:8">
      <c r="F114" s="9" t="s">
        <v>111</v>
      </c>
      <c r="H114" s="29">
        <v>2.8</v>
      </c>
    </row>
    <row r="115" spans="6:8">
      <c r="H115" s="29">
        <v>1.4</v>
      </c>
    </row>
    <row r="118" spans="6:8" ht="13.5" thickBot="1">
      <c r="H118" s="30">
        <f>SUM(H114:H117)</f>
        <v>4.1999999999999993</v>
      </c>
    </row>
    <row r="119" spans="6:8" ht="13.5" thickTop="1"/>
    <row r="120" spans="6:8">
      <c r="F120" s="5">
        <v>0.5</v>
      </c>
      <c r="G120" s="29">
        <v>1.2</v>
      </c>
      <c r="H120" s="42">
        <f>F120*G120</f>
        <v>0.6</v>
      </c>
    </row>
    <row r="121" spans="6:8" ht="13.5" thickBot="1">
      <c r="F121" s="13" t="str">
        <f>F114</f>
        <v>F-F</v>
      </c>
      <c r="G121" s="44" t="str">
        <f>G93</f>
        <v>length</v>
      </c>
      <c r="H121" s="46">
        <f>(H118-H120)</f>
        <v>3.5999999999999992</v>
      </c>
    </row>
    <row r="122" spans="6:8" ht="14.25" customHeight="1" thickTop="1"/>
    <row r="123" spans="6:8">
      <c r="F123" s="9" t="s">
        <v>112</v>
      </c>
      <c r="H123" s="29">
        <v>2</v>
      </c>
    </row>
    <row r="124" spans="6:8">
      <c r="F124" s="9"/>
      <c r="H124" s="29">
        <v>0.42499999999999999</v>
      </c>
    </row>
    <row r="125" spans="6:8">
      <c r="F125" s="9"/>
      <c r="H125" s="29">
        <v>1.55</v>
      </c>
    </row>
    <row r="126" spans="6:8">
      <c r="F126" s="9"/>
      <c r="H126" s="29">
        <v>3.15</v>
      </c>
    </row>
    <row r="127" spans="6:8">
      <c r="F127" s="9"/>
      <c r="H127" s="29">
        <v>2.0499999999999998</v>
      </c>
    </row>
    <row r="128" spans="6:8">
      <c r="F128" s="9"/>
    </row>
    <row r="130" spans="6:8">
      <c r="H130" s="42">
        <f>SUM(H123:H129)</f>
        <v>9.1750000000000007</v>
      </c>
    </row>
    <row r="132" spans="6:8">
      <c r="F132" s="5">
        <v>2</v>
      </c>
      <c r="G132" s="29">
        <v>1.5</v>
      </c>
      <c r="H132" s="43">
        <f>F132*G132</f>
        <v>3</v>
      </c>
    </row>
    <row r="133" spans="6:8" ht="13.5" thickBot="1">
      <c r="F133" s="13" t="str">
        <f>F123</f>
        <v>G-G</v>
      </c>
      <c r="G133" s="44" t="s">
        <v>24</v>
      </c>
      <c r="H133" s="46">
        <f>H130-H132</f>
        <v>6.1750000000000007</v>
      </c>
    </row>
    <row r="134" spans="6:8" ht="13.5" thickTop="1"/>
    <row r="135" spans="6:8">
      <c r="F135" s="9" t="s">
        <v>113</v>
      </c>
      <c r="H135" s="29">
        <v>1.4</v>
      </c>
    </row>
    <row r="136" spans="6:8">
      <c r="F136" s="9"/>
      <c r="H136" s="29">
        <v>2.8</v>
      </c>
    </row>
    <row r="137" spans="6:8">
      <c r="F137" s="9"/>
      <c r="H137" s="29">
        <v>1.4</v>
      </c>
    </row>
    <row r="139" spans="6:8">
      <c r="H139" s="42">
        <f>SUM(H135:H138)</f>
        <v>5.6</v>
      </c>
    </row>
    <row r="141" spans="6:8">
      <c r="F141" s="5">
        <v>2</v>
      </c>
      <c r="G141" s="29">
        <v>1.2</v>
      </c>
      <c r="H141" s="43">
        <f>F141*G141</f>
        <v>2.4</v>
      </c>
    </row>
    <row r="142" spans="6:8" ht="13.5" thickBot="1">
      <c r="F142" s="13" t="str">
        <f>F135</f>
        <v>H-H</v>
      </c>
      <c r="G142" s="44" t="s">
        <v>24</v>
      </c>
      <c r="H142" s="46">
        <f>H139-H141</f>
        <v>3.1999999999999997</v>
      </c>
    </row>
    <row r="143" spans="6:8" ht="13.5" thickTop="1"/>
    <row r="145" spans="6:8">
      <c r="F145" s="9" t="s">
        <v>155</v>
      </c>
      <c r="H145" s="29">
        <v>1.4</v>
      </c>
    </row>
    <row r="146" spans="6:8">
      <c r="F146" s="9"/>
      <c r="H146" s="29">
        <v>2.8</v>
      </c>
    </row>
    <row r="147" spans="6:8">
      <c r="F147" s="9"/>
      <c r="H147" s="29">
        <v>1.4</v>
      </c>
    </row>
    <row r="148" spans="6:8">
      <c r="F148" s="9"/>
      <c r="H148" s="29">
        <v>0.375</v>
      </c>
    </row>
    <row r="149" spans="6:8">
      <c r="F149" s="9"/>
      <c r="H149" s="29">
        <v>1.2749999999999999</v>
      </c>
    </row>
    <row r="150" spans="6:8">
      <c r="F150" s="9"/>
      <c r="H150" s="29">
        <v>0.42499999999999999</v>
      </c>
    </row>
    <row r="151" spans="6:8">
      <c r="F151" s="9"/>
      <c r="H151" s="29">
        <v>1.55</v>
      </c>
    </row>
    <row r="152" spans="6:8">
      <c r="H152" s="29">
        <v>3.0249999999999999</v>
      </c>
    </row>
    <row r="153" spans="6:8">
      <c r="H153" s="29">
        <v>1.4750000000000001</v>
      </c>
    </row>
    <row r="154" spans="6:8">
      <c r="H154" s="29">
        <v>2.0499999999999998</v>
      </c>
    </row>
    <row r="155" spans="6:8">
      <c r="H155" s="42">
        <f>SUM(H145:H154)</f>
        <v>15.774999999999999</v>
      </c>
    </row>
    <row r="157" spans="6:8">
      <c r="F157" s="5">
        <v>1</v>
      </c>
      <c r="G157" s="29">
        <v>1.2</v>
      </c>
      <c r="H157" s="43">
        <f>F157*G157</f>
        <v>1.2</v>
      </c>
    </row>
    <row r="158" spans="6:8">
      <c r="F158" s="5">
        <v>2</v>
      </c>
      <c r="G158" s="29">
        <v>1.5</v>
      </c>
      <c r="H158" s="29">
        <f>F158*G158</f>
        <v>3</v>
      </c>
    </row>
    <row r="159" spans="6:8" ht="13.5" thickBot="1">
      <c r="H159" s="30">
        <f>SUM(H157:H158)</f>
        <v>4.2</v>
      </c>
    </row>
    <row r="160" spans="6:8" ht="14.25" thickTop="1" thickBot="1">
      <c r="F160" s="13" t="str">
        <f>F145</f>
        <v>J-J</v>
      </c>
      <c r="G160" s="44" t="s">
        <v>24</v>
      </c>
      <c r="H160" s="59">
        <f>H155-H159</f>
        <v>11.574999999999999</v>
      </c>
    </row>
    <row r="161" spans="6:8" ht="13.5" thickTop="1"/>
    <row r="162" spans="6:8">
      <c r="F162" s="9" t="s">
        <v>156</v>
      </c>
      <c r="H162" s="29">
        <v>1.7</v>
      </c>
    </row>
    <row r="163" spans="6:8">
      <c r="F163" s="9"/>
      <c r="H163" s="29">
        <v>1.2749999999999999</v>
      </c>
    </row>
    <row r="164" spans="6:8">
      <c r="F164" s="9"/>
      <c r="H164" s="29">
        <v>0.42499999999999999</v>
      </c>
    </row>
    <row r="166" spans="6:8">
      <c r="H166" s="42">
        <f>SUM(H162:H165)</f>
        <v>3.3999999999999995</v>
      </c>
    </row>
    <row r="168" spans="6:8">
      <c r="H168" s="43">
        <f>F168*G168</f>
        <v>0</v>
      </c>
    </row>
    <row r="169" spans="6:8" ht="13.5" thickBot="1">
      <c r="F169" s="13" t="str">
        <f>F162</f>
        <v>K-K</v>
      </c>
      <c r="G169" s="44" t="s">
        <v>24</v>
      </c>
      <c r="H169" s="46">
        <f>H166-H168</f>
        <v>3.3999999999999995</v>
      </c>
    </row>
    <row r="170" spans="6:8" ht="13.5" thickTop="1"/>
    <row r="172" spans="6:8">
      <c r="F172" s="9" t="s">
        <v>157</v>
      </c>
      <c r="H172" s="29">
        <v>2.8</v>
      </c>
    </row>
    <row r="173" spans="6:8">
      <c r="F173" s="9"/>
      <c r="H173" s="29">
        <v>1.4</v>
      </c>
    </row>
    <row r="174" spans="6:8">
      <c r="F174" s="9"/>
      <c r="H174" s="29">
        <v>0.375</v>
      </c>
    </row>
    <row r="175" spans="6:8">
      <c r="F175" s="9"/>
      <c r="H175" s="29">
        <v>1.7</v>
      </c>
    </row>
    <row r="176" spans="6:8">
      <c r="F176" s="9"/>
      <c r="H176" s="29">
        <v>1.2749999999999999</v>
      </c>
    </row>
    <row r="177" spans="6:8">
      <c r="F177" s="9"/>
      <c r="H177" s="29">
        <v>0.42499999999999999</v>
      </c>
    </row>
    <row r="178" spans="6:8">
      <c r="F178" s="9"/>
      <c r="H178" s="29">
        <v>1.55</v>
      </c>
    </row>
    <row r="179" spans="6:8">
      <c r="H179" s="29">
        <v>3.0249999999999999</v>
      </c>
    </row>
    <row r="180" spans="6:8">
      <c r="H180" s="29">
        <v>0.375</v>
      </c>
    </row>
    <row r="181" spans="6:8">
      <c r="H181" s="29">
        <v>1.7</v>
      </c>
    </row>
    <row r="182" spans="6:8">
      <c r="H182" s="29">
        <v>1.2749999999999999</v>
      </c>
    </row>
    <row r="183" spans="6:8">
      <c r="H183" s="29">
        <v>0.42499999999999999</v>
      </c>
    </row>
    <row r="184" spans="6:8">
      <c r="H184" s="29">
        <v>1.55</v>
      </c>
    </row>
    <row r="185" spans="6:8">
      <c r="H185" s="29">
        <v>3.0249999999999999</v>
      </c>
    </row>
    <row r="187" spans="6:8">
      <c r="H187" s="42">
        <f>SUM(H172:H185)</f>
        <v>20.9</v>
      </c>
    </row>
    <row r="189" spans="6:8">
      <c r="F189" s="5">
        <v>3</v>
      </c>
      <c r="G189" s="29">
        <v>1.2</v>
      </c>
      <c r="H189" s="43">
        <f>F189*G189</f>
        <v>3.5999999999999996</v>
      </c>
    </row>
    <row r="190" spans="6:8" ht="13.5" thickBot="1">
      <c r="F190" s="13" t="str">
        <f>F172</f>
        <v>L-L</v>
      </c>
      <c r="G190" s="44" t="s">
        <v>24</v>
      </c>
      <c r="H190" s="46">
        <f>H187-H189</f>
        <v>17.299999999999997</v>
      </c>
    </row>
    <row r="191" spans="6:8" ht="13.5" thickTop="1"/>
    <row r="198" spans="6:8">
      <c r="F198" s="58" t="s">
        <v>266</v>
      </c>
    </row>
    <row r="199" spans="6:8">
      <c r="H199" s="29">
        <v>4.6500000000000004</v>
      </c>
    </row>
    <row r="204" spans="6:8">
      <c r="H204" s="42">
        <f>SUM(H198:H203)</f>
        <v>4.6500000000000004</v>
      </c>
    </row>
    <row r="205" spans="6:8">
      <c r="F205" s="5" t="s">
        <v>22</v>
      </c>
    </row>
    <row r="206" spans="6:8">
      <c r="F206" s="5">
        <v>1</v>
      </c>
      <c r="G206" s="29">
        <v>1.2</v>
      </c>
      <c r="H206" s="42">
        <f>F206*G206</f>
        <v>1.2</v>
      </c>
    </row>
    <row r="207" spans="6:8" ht="13.5" thickBot="1">
      <c r="F207" s="13" t="str">
        <f>F198</f>
        <v xml:space="preserve">1-1. </v>
      </c>
      <c r="G207" s="44" t="str">
        <f>G121</f>
        <v>length</v>
      </c>
      <c r="H207" s="46">
        <f>(H204-H206)</f>
        <v>3.45</v>
      </c>
    </row>
    <row r="208" spans="6:8" ht="13.5" thickTop="1"/>
    <row r="212" spans="6:8">
      <c r="F212" s="15" t="s">
        <v>267</v>
      </c>
    </row>
    <row r="213" spans="6:8">
      <c r="F213" s="15"/>
      <c r="H213" s="29">
        <v>0.95</v>
      </c>
    </row>
    <row r="214" spans="6:8">
      <c r="F214" s="15"/>
      <c r="H214" s="29">
        <v>2.7749999999999999</v>
      </c>
    </row>
    <row r="215" spans="6:8">
      <c r="F215" s="15"/>
      <c r="H215" s="29">
        <v>0.375</v>
      </c>
    </row>
    <row r="216" spans="6:8">
      <c r="F216" s="15"/>
      <c r="H216" s="29">
        <v>2.1</v>
      </c>
    </row>
    <row r="217" spans="6:8">
      <c r="F217" s="15"/>
      <c r="H217" s="29">
        <v>1.5</v>
      </c>
    </row>
    <row r="218" spans="6:8">
      <c r="F218" s="15"/>
      <c r="H218" s="29">
        <v>3.1</v>
      </c>
    </row>
    <row r="219" spans="6:8" ht="13.5" thickBot="1">
      <c r="F219" s="15"/>
      <c r="H219" s="30">
        <f>SUM(H212:H218)</f>
        <v>10.799999999999999</v>
      </c>
    </row>
    <row r="220" spans="6:8" ht="13.5" thickTop="1">
      <c r="F220" s="16" t="s">
        <v>22</v>
      </c>
    </row>
    <row r="221" spans="6:8">
      <c r="F221" s="5">
        <v>2</v>
      </c>
      <c r="G221" s="29">
        <v>1.2</v>
      </c>
      <c r="H221" s="29">
        <f>F221*G221</f>
        <v>2.4</v>
      </c>
    </row>
    <row r="222" spans="6:8" ht="13.5" thickBot="1">
      <c r="H222" s="30">
        <f>SUM(H221)</f>
        <v>2.4</v>
      </c>
    </row>
    <row r="223" spans="6:8" ht="14.25" thickTop="1" thickBot="1">
      <c r="F223" s="13" t="str">
        <f>F212</f>
        <v xml:space="preserve">2-2 </v>
      </c>
      <c r="G223" s="44" t="str">
        <f>G207</f>
        <v>length</v>
      </c>
      <c r="H223" s="59">
        <f>(H219-H222)</f>
        <v>8.3999999999999986</v>
      </c>
    </row>
    <row r="224" spans="6:8" ht="13.5" thickTop="1"/>
    <row r="225" spans="6:8">
      <c r="F225" s="15" t="s">
        <v>269</v>
      </c>
    </row>
    <row r="226" spans="6:8">
      <c r="H226" s="29">
        <v>4.6500000000000004</v>
      </c>
    </row>
    <row r="229" spans="6:8" ht="13.5" thickBot="1">
      <c r="F229" s="15"/>
      <c r="H229" s="30">
        <f>SUM(H225:H226)</f>
        <v>4.6500000000000004</v>
      </c>
    </row>
    <row r="230" spans="6:8" ht="13.5" thickTop="1">
      <c r="F230" s="16"/>
    </row>
    <row r="231" spans="6:8">
      <c r="H231" s="29">
        <f>F231*G231</f>
        <v>0</v>
      </c>
    </row>
    <row r="232" spans="6:8" ht="13.5" thickBot="1">
      <c r="H232" s="30">
        <f>SUM(H231)</f>
        <v>0</v>
      </c>
    </row>
    <row r="233" spans="6:8" ht="13.5" thickTop="1"/>
    <row r="234" spans="6:8" ht="13.5" thickBot="1">
      <c r="F234" s="17" t="str">
        <f>F225</f>
        <v>3-3</v>
      </c>
      <c r="G234" s="44" t="str">
        <f>G223</f>
        <v>length</v>
      </c>
      <c r="H234" s="47">
        <f>(H229-H232)</f>
        <v>4.6500000000000004</v>
      </c>
    </row>
    <row r="235" spans="6:8" ht="13.5" thickTop="1"/>
    <row r="241" spans="6:8">
      <c r="F241" s="15" t="s">
        <v>270</v>
      </c>
    </row>
    <row r="242" spans="6:8">
      <c r="F242" s="15"/>
      <c r="H242" s="29">
        <v>1</v>
      </c>
    </row>
    <row r="243" spans="6:8">
      <c r="F243" s="15"/>
      <c r="H243" s="29">
        <v>1.825</v>
      </c>
    </row>
    <row r="244" spans="6:8">
      <c r="F244" s="15"/>
      <c r="H244" s="29">
        <v>1.875</v>
      </c>
    </row>
    <row r="245" spans="6:8">
      <c r="F245" s="15"/>
      <c r="H245" s="29">
        <v>0.95</v>
      </c>
    </row>
    <row r="246" spans="6:8">
      <c r="F246" s="15"/>
      <c r="H246" s="29">
        <v>2.7749999999999999</v>
      </c>
    </row>
    <row r="247" spans="6:8">
      <c r="F247" s="15"/>
      <c r="H247" s="29">
        <v>0.375</v>
      </c>
    </row>
    <row r="248" spans="6:8">
      <c r="H248" s="29">
        <v>2.1</v>
      </c>
    </row>
    <row r="249" spans="6:8">
      <c r="H249" s="29">
        <v>4.6500000000000004</v>
      </c>
    </row>
    <row r="251" spans="6:8" ht="13.5" thickBot="1">
      <c r="F251" s="15"/>
      <c r="H251" s="30">
        <f>SUM(H241:H250)</f>
        <v>15.55</v>
      </c>
    </row>
    <row r="252" spans="6:8" ht="13.5" thickTop="1">
      <c r="F252" s="16" t="s">
        <v>22</v>
      </c>
    </row>
    <row r="253" spans="6:8">
      <c r="F253" s="5">
        <v>4</v>
      </c>
      <c r="G253" s="29">
        <v>1.2</v>
      </c>
      <c r="H253" s="29">
        <f>F253*G253</f>
        <v>4.8</v>
      </c>
    </row>
    <row r="254" spans="6:8" ht="13.5" thickBot="1">
      <c r="H254" s="30">
        <f>SUM(H253)</f>
        <v>4.8</v>
      </c>
    </row>
    <row r="255" spans="6:8" ht="13.5" thickTop="1"/>
    <row r="256" spans="6:8" ht="13.5" thickBot="1">
      <c r="F256" s="17" t="str">
        <f>F241</f>
        <v>4-4</v>
      </c>
      <c r="G256" s="44">
        <f>G238</f>
        <v>0</v>
      </c>
      <c r="H256" s="47">
        <f>(H251-H254)*2</f>
        <v>21.5</v>
      </c>
    </row>
    <row r="257" spans="6:8" ht="13.5" thickTop="1"/>
    <row r="260" spans="6:8">
      <c r="F260" s="15" t="s">
        <v>271</v>
      </c>
    </row>
    <row r="261" spans="6:8">
      <c r="F261" s="15"/>
      <c r="H261" s="29">
        <v>1.5</v>
      </c>
    </row>
    <row r="262" spans="6:8">
      <c r="F262" s="15"/>
      <c r="H262" s="29">
        <v>3.1</v>
      </c>
    </row>
    <row r="263" spans="6:8">
      <c r="F263" s="15"/>
    </row>
    <row r="264" spans="6:8">
      <c r="F264" s="15"/>
    </row>
    <row r="265" spans="6:8" ht="13.5" thickBot="1">
      <c r="F265" s="15"/>
      <c r="H265" s="30">
        <f>SUM(H260:H264)</f>
        <v>4.5999999999999996</v>
      </c>
    </row>
    <row r="266" spans="6:8" ht="13.5" thickTop="1">
      <c r="F266" s="16" t="s">
        <v>22</v>
      </c>
    </row>
    <row r="267" spans="6:8">
      <c r="F267" s="5">
        <v>1</v>
      </c>
      <c r="G267" s="29">
        <v>1.2</v>
      </c>
      <c r="H267" s="29">
        <f>F267*G267</f>
        <v>1.2</v>
      </c>
    </row>
    <row r="269" spans="6:8" ht="13.5" thickBot="1">
      <c r="H269" s="30">
        <f>SUM(H267)</f>
        <v>1.2</v>
      </c>
    </row>
    <row r="270" spans="6:8" ht="13.5" thickTop="1"/>
    <row r="271" spans="6:8" ht="13.5" thickBot="1">
      <c r="F271" s="17" t="str">
        <f>F260</f>
        <v>5-5</v>
      </c>
      <c r="G271" s="44">
        <f>G256</f>
        <v>0</v>
      </c>
      <c r="H271" s="47">
        <f>(H265-H269)</f>
        <v>3.3999999999999995</v>
      </c>
    </row>
    <row r="272" spans="6:8" ht="13.5" thickTop="1"/>
    <row r="273" spans="6:8">
      <c r="F273" s="15" t="s">
        <v>272</v>
      </c>
    </row>
    <row r="274" spans="6:8">
      <c r="F274" s="15"/>
      <c r="H274" s="29">
        <v>3.5</v>
      </c>
    </row>
    <row r="275" spans="6:8">
      <c r="F275" s="15"/>
      <c r="H275" s="29">
        <v>3.1</v>
      </c>
    </row>
    <row r="276" spans="6:8" ht="13.5" thickBot="1">
      <c r="F276" s="15"/>
      <c r="H276" s="30">
        <f>SUM(H273:H275)</f>
        <v>6.6</v>
      </c>
    </row>
    <row r="277" spans="6:8" ht="13.5" thickTop="1">
      <c r="F277" s="16" t="s">
        <v>22</v>
      </c>
    </row>
    <row r="278" spans="6:8">
      <c r="F278" s="5">
        <v>1</v>
      </c>
      <c r="G278" s="29">
        <v>1.2</v>
      </c>
      <c r="H278" s="29">
        <f>F278*G278</f>
        <v>1.2</v>
      </c>
    </row>
    <row r="280" spans="6:8" ht="13.5" thickBot="1">
      <c r="H280" s="30">
        <f>SUM(H278)</f>
        <v>1.2</v>
      </c>
    </row>
    <row r="281" spans="6:8" ht="13.5" thickTop="1"/>
    <row r="282" spans="6:8" ht="13.5" thickBot="1">
      <c r="F282" s="17" t="str">
        <f>F273</f>
        <v xml:space="preserve">6-6 </v>
      </c>
      <c r="G282" s="44">
        <f>G271</f>
        <v>0</v>
      </c>
      <c r="H282" s="47">
        <f>(H276-H280)</f>
        <v>5.3999999999999995</v>
      </c>
    </row>
    <row r="283" spans="6:8" ht="13.5" thickTop="1">
      <c r="F283" s="60"/>
      <c r="G283" s="41"/>
      <c r="H283" s="61"/>
    </row>
    <row r="284" spans="6:8">
      <c r="F284" s="60"/>
      <c r="G284" s="41"/>
      <c r="H284" s="61"/>
    </row>
    <row r="285" spans="6:8">
      <c r="F285" s="15" t="s">
        <v>273</v>
      </c>
      <c r="H285" s="29">
        <v>1</v>
      </c>
    </row>
    <row r="286" spans="6:8">
      <c r="F286" s="15"/>
      <c r="H286" s="29">
        <v>1.825</v>
      </c>
    </row>
    <row r="287" spans="6:8">
      <c r="F287" s="15"/>
      <c r="H287" s="29">
        <v>1</v>
      </c>
    </row>
    <row r="288" spans="6:8" ht="13.5" thickBot="1">
      <c r="F288" s="15"/>
      <c r="H288" s="30">
        <f>SUM(H285:H287)</f>
        <v>3.8250000000000002</v>
      </c>
    </row>
    <row r="289" spans="6:8" ht="13.5" thickTop="1">
      <c r="F289" s="16" t="s">
        <v>22</v>
      </c>
    </row>
    <row r="290" spans="6:8">
      <c r="F290" s="5">
        <v>0.5</v>
      </c>
      <c r="G290" s="29">
        <v>1.2</v>
      </c>
      <c r="H290" s="29">
        <f>F290*G290</f>
        <v>0.6</v>
      </c>
    </row>
    <row r="292" spans="6:8" ht="13.5" thickBot="1">
      <c r="H292" s="30">
        <f>SUM(H290)</f>
        <v>0.6</v>
      </c>
    </row>
    <row r="293" spans="6:8" ht="13.5" thickTop="1"/>
    <row r="294" spans="6:8" ht="13.5" thickBot="1">
      <c r="F294" s="17" t="str">
        <f>F285</f>
        <v xml:space="preserve">7-7 </v>
      </c>
      <c r="G294" s="44">
        <f>G281</f>
        <v>0</v>
      </c>
      <c r="H294" s="47">
        <f>(H288-H292)</f>
        <v>3.2250000000000001</v>
      </c>
    </row>
    <row r="295" spans="6:8" ht="13.5" thickTop="1">
      <c r="F295" s="60"/>
      <c r="G295" s="41"/>
      <c r="H295" s="61"/>
    </row>
    <row r="296" spans="6:8">
      <c r="F296" s="15" t="s">
        <v>114</v>
      </c>
    </row>
    <row r="297" spans="6:8">
      <c r="F297" s="15"/>
      <c r="H297" s="29">
        <v>2.1</v>
      </c>
    </row>
    <row r="298" spans="6:8">
      <c r="F298" s="15"/>
      <c r="H298" s="29">
        <v>4.6500000000000004</v>
      </c>
    </row>
    <row r="299" spans="6:8">
      <c r="F299" s="15"/>
      <c r="H299" s="29">
        <v>1.5</v>
      </c>
    </row>
    <row r="300" spans="6:8">
      <c r="F300" s="15"/>
      <c r="H300" s="29">
        <v>3.1</v>
      </c>
    </row>
    <row r="301" spans="6:8" ht="13.5" thickBot="1">
      <c r="F301" s="15"/>
      <c r="H301" s="30">
        <f>SUM(H296:H300)</f>
        <v>11.35</v>
      </c>
    </row>
    <row r="302" spans="6:8" ht="13.5" thickTop="1">
      <c r="F302" s="16" t="s">
        <v>22</v>
      </c>
    </row>
    <row r="303" spans="6:8">
      <c r="F303" s="5">
        <v>1.5</v>
      </c>
      <c r="G303" s="29">
        <v>1.5</v>
      </c>
      <c r="H303" s="29">
        <f>F303*G303</f>
        <v>2.25</v>
      </c>
    </row>
    <row r="304" spans="6:8">
      <c r="F304" s="5">
        <v>0.5</v>
      </c>
      <c r="G304" s="29">
        <v>1.2</v>
      </c>
      <c r="H304" s="29">
        <f>F304*G304</f>
        <v>0.6</v>
      </c>
    </row>
    <row r="305" spans="6:8" ht="13.5" thickBot="1">
      <c r="H305" s="30">
        <f>SUM(H303:H304)</f>
        <v>2.85</v>
      </c>
    </row>
    <row r="306" spans="6:8" ht="13.5" thickTop="1"/>
    <row r="307" spans="6:8" ht="13.5" thickBot="1">
      <c r="F307" s="17" t="str">
        <f>F296</f>
        <v>8-8</v>
      </c>
      <c r="G307" s="44">
        <f>G292</f>
        <v>0</v>
      </c>
      <c r="H307" s="47">
        <f>(H301-H305)</f>
        <v>8.5</v>
      </c>
    </row>
    <row r="308" spans="6:8" ht="13.5" thickTop="1">
      <c r="F308" s="60"/>
      <c r="G308" s="41"/>
      <c r="H308" s="61"/>
    </row>
    <row r="309" spans="6:8">
      <c r="F309" s="60"/>
      <c r="G309" s="41"/>
      <c r="H309" s="61"/>
    </row>
    <row r="310" spans="6:8">
      <c r="F310" s="60"/>
      <c r="G310" s="41"/>
      <c r="H310" s="61"/>
    </row>
    <row r="311" spans="6:8">
      <c r="F311" s="15" t="s">
        <v>274</v>
      </c>
    </row>
    <row r="312" spans="6:8">
      <c r="F312" s="15"/>
      <c r="H312" s="29">
        <v>3.15</v>
      </c>
    </row>
    <row r="313" spans="6:8">
      <c r="F313" s="15"/>
      <c r="H313" s="29">
        <v>3.15</v>
      </c>
    </row>
    <row r="314" spans="6:8">
      <c r="F314" s="15"/>
    </row>
    <row r="315" spans="6:8">
      <c r="F315" s="15"/>
    </row>
    <row r="316" spans="6:8" ht="13.5" thickBot="1">
      <c r="F316" s="15"/>
      <c r="H316" s="30">
        <f>SUM(H311:H315)</f>
        <v>6.3</v>
      </c>
    </row>
    <row r="317" spans="6:8" ht="13.5" thickTop="1">
      <c r="F317" s="16" t="s">
        <v>22</v>
      </c>
    </row>
    <row r="318" spans="6:8">
      <c r="H318" s="29">
        <f>F318*G318</f>
        <v>0</v>
      </c>
    </row>
    <row r="320" spans="6:8" ht="13.5" thickBot="1">
      <c r="H320" s="30">
        <f>SUM(H318)</f>
        <v>0</v>
      </c>
    </row>
    <row r="321" spans="6:8" ht="13.5" thickTop="1"/>
    <row r="322" spans="6:8" ht="13.5" thickBot="1">
      <c r="F322" s="17" t="str">
        <f>F311</f>
        <v>9-9</v>
      </c>
      <c r="G322" s="44">
        <f>G307</f>
        <v>0</v>
      </c>
      <c r="H322" s="47">
        <f>(H316-H320)</f>
        <v>6.3</v>
      </c>
    </row>
    <row r="323" spans="6:8" ht="13.5" thickTop="1">
      <c r="F323" s="60"/>
      <c r="G323" s="41"/>
      <c r="H323" s="61"/>
    </row>
    <row r="324" spans="6:8">
      <c r="F324" s="60"/>
      <c r="G324" s="41"/>
      <c r="H324" s="61"/>
    </row>
    <row r="325" spans="6:8">
      <c r="F325" s="15" t="s">
        <v>275</v>
      </c>
    </row>
    <row r="326" spans="6:8">
      <c r="F326" s="15"/>
      <c r="H326" s="29">
        <v>1.825</v>
      </c>
    </row>
    <row r="327" spans="6:8">
      <c r="F327" s="15"/>
      <c r="H327" s="29">
        <v>1.875</v>
      </c>
    </row>
    <row r="328" spans="6:8">
      <c r="F328" s="15"/>
      <c r="H328" s="29">
        <v>0.95</v>
      </c>
    </row>
    <row r="329" spans="6:8">
      <c r="F329" s="15"/>
      <c r="H329" s="29">
        <v>2.1</v>
      </c>
    </row>
    <row r="330" spans="6:8">
      <c r="F330" s="15"/>
      <c r="H330" s="29">
        <v>4.6500000000000004</v>
      </c>
    </row>
    <row r="331" spans="6:8">
      <c r="F331" s="15"/>
      <c r="H331" s="29">
        <v>1.5</v>
      </c>
    </row>
    <row r="332" spans="6:8">
      <c r="F332" s="15"/>
      <c r="H332" s="29">
        <v>3.1</v>
      </c>
    </row>
    <row r="333" spans="6:8" ht="13.5" thickBot="1">
      <c r="F333" s="15"/>
      <c r="H333" s="30">
        <f>SUM(H325:H332)</f>
        <v>16</v>
      </c>
    </row>
    <row r="334" spans="6:8" ht="13.5" thickTop="1">
      <c r="F334" s="16" t="s">
        <v>22</v>
      </c>
    </row>
    <row r="335" spans="6:8">
      <c r="F335" s="5">
        <v>1.5</v>
      </c>
      <c r="G335" s="29">
        <v>1.2</v>
      </c>
      <c r="H335" s="29">
        <f>F335*G335</f>
        <v>1.7999999999999998</v>
      </c>
    </row>
    <row r="336" spans="6:8">
      <c r="F336" s="5">
        <v>1</v>
      </c>
      <c r="G336" s="29">
        <v>1.5</v>
      </c>
      <c r="H336" s="29">
        <f>F336*G336</f>
        <v>1.5</v>
      </c>
    </row>
    <row r="337" spans="6:12" ht="13.5" thickBot="1">
      <c r="H337" s="30">
        <f>SUM(H335:H336)</f>
        <v>3.3</v>
      </c>
    </row>
    <row r="338" spans="6:12" ht="13.5" thickTop="1"/>
    <row r="339" spans="6:12" ht="13.5" thickBot="1">
      <c r="F339" s="17" t="str">
        <f>F325</f>
        <v>10-10</v>
      </c>
      <c r="G339" s="44">
        <f>G321</f>
        <v>0</v>
      </c>
      <c r="H339" s="47">
        <f>(H333-H337)</f>
        <v>12.7</v>
      </c>
    </row>
    <row r="340" spans="6:12" ht="13.5" thickTop="1">
      <c r="F340" s="60"/>
      <c r="G340" s="41"/>
      <c r="H340" s="61"/>
    </row>
    <row r="341" spans="6:12">
      <c r="F341" s="60"/>
      <c r="G341" s="41"/>
      <c r="H341" s="61"/>
    </row>
    <row r="342" spans="6:12">
      <c r="F342" s="15" t="s">
        <v>276</v>
      </c>
    </row>
    <row r="343" spans="6:12">
      <c r="F343" s="15"/>
      <c r="H343" s="29">
        <f>2.775+0.375</f>
        <v>3.15</v>
      </c>
    </row>
    <row r="344" spans="6:12">
      <c r="F344" s="15"/>
      <c r="H344" s="29">
        <v>2.1</v>
      </c>
    </row>
    <row r="345" spans="6:12">
      <c r="F345" s="15"/>
      <c r="H345" s="29">
        <v>4.6500000000000004</v>
      </c>
    </row>
    <row r="346" spans="6:12">
      <c r="F346" s="15"/>
    </row>
    <row r="347" spans="6:12" ht="13.5" thickBot="1">
      <c r="F347" s="15"/>
      <c r="H347" s="30">
        <f>SUM(H342:H346)</f>
        <v>9.9</v>
      </c>
    </row>
    <row r="348" spans="6:12" ht="13.5" thickTop="1">
      <c r="F348" s="16" t="s">
        <v>22</v>
      </c>
    </row>
    <row r="349" spans="6:12">
      <c r="F349" s="5">
        <v>1</v>
      </c>
      <c r="G349" s="29">
        <v>2</v>
      </c>
      <c r="H349" s="29">
        <f>F349*G349</f>
        <v>2</v>
      </c>
    </row>
    <row r="351" spans="6:12" ht="13.5" thickBot="1">
      <c r="H351" s="30">
        <f>SUM(H349)</f>
        <v>2</v>
      </c>
      <c r="L351" s="5">
        <f>1/3</f>
        <v>0.33333333333333331</v>
      </c>
    </row>
    <row r="352" spans="6:12" ht="13.5" thickTop="1">
      <c r="L352" s="5">
        <f>L351*1.5</f>
        <v>0.5</v>
      </c>
    </row>
    <row r="353" spans="1:8" ht="13.5" thickBot="1">
      <c r="F353" s="17" t="str">
        <f>F342</f>
        <v>11-11</v>
      </c>
      <c r="G353" s="44">
        <f>G338</f>
        <v>0</v>
      </c>
      <c r="H353" s="47">
        <f>(H347-H351)</f>
        <v>7.9</v>
      </c>
    </row>
    <row r="354" spans="1:8" ht="13.5" thickTop="1">
      <c r="F354" s="60"/>
      <c r="G354" s="41"/>
      <c r="H354" s="61"/>
    </row>
    <row r="355" spans="1:8">
      <c r="F355" s="60"/>
      <c r="G355" s="41"/>
      <c r="H355" s="61"/>
    </row>
    <row r="356" spans="1:8">
      <c r="F356" s="60"/>
      <c r="G356" s="41"/>
      <c r="H356" s="61"/>
    </row>
    <row r="357" spans="1:8">
      <c r="F357" s="60"/>
      <c r="G357" s="41"/>
      <c r="H357" s="61"/>
    </row>
    <row r="358" spans="1:8">
      <c r="F358" s="60"/>
      <c r="G358" s="41"/>
      <c r="H358" s="61"/>
    </row>
    <row r="359" spans="1:8">
      <c r="F359" s="60"/>
      <c r="G359" s="41"/>
      <c r="H359" s="61"/>
    </row>
    <row r="360" spans="1:8">
      <c r="F360" s="60"/>
      <c r="G360" s="41"/>
      <c r="H360" s="61"/>
    </row>
    <row r="361" spans="1:8">
      <c r="F361" s="60"/>
      <c r="G361" s="41"/>
      <c r="H361" s="61"/>
    </row>
    <row r="362" spans="1:8">
      <c r="A362" s="1" t="s">
        <v>268</v>
      </c>
      <c r="G362" s="29" t="str">
        <f>F73</f>
        <v>A-A</v>
      </c>
      <c r="H362" s="19">
        <f>H73</f>
        <v>2.1500000000000004</v>
      </c>
    </row>
    <row r="363" spans="1:8">
      <c r="G363" s="29" t="str">
        <f>F85</f>
        <v>B-B</v>
      </c>
      <c r="H363" s="19">
        <f>H85</f>
        <v>4.4000000000000004</v>
      </c>
    </row>
    <row r="364" spans="1:8">
      <c r="G364" s="29" t="str">
        <f>F93</f>
        <v>C-C</v>
      </c>
      <c r="H364" s="19">
        <f>H93</f>
        <v>3.35</v>
      </c>
    </row>
    <row r="365" spans="1:8">
      <c r="G365" s="29" t="str">
        <f>F102</f>
        <v>D-D</v>
      </c>
      <c r="H365" s="19">
        <f>H102</f>
        <v>2.9999999999999991</v>
      </c>
    </row>
    <row r="366" spans="1:8">
      <c r="G366" s="29" t="str">
        <f>F112</f>
        <v>E-E</v>
      </c>
      <c r="H366" s="19">
        <f>H112</f>
        <v>6.6749999999999998</v>
      </c>
    </row>
    <row r="367" spans="1:8">
      <c r="G367" s="29" t="str">
        <f>F121</f>
        <v>F-F</v>
      </c>
      <c r="H367" s="19">
        <f>H121</f>
        <v>3.5999999999999992</v>
      </c>
    </row>
    <row r="368" spans="1:8">
      <c r="G368" s="29" t="str">
        <f>F133</f>
        <v>G-G</v>
      </c>
      <c r="H368" s="19">
        <f>H133</f>
        <v>6.1750000000000007</v>
      </c>
    </row>
    <row r="369" spans="7:8">
      <c r="G369" s="29" t="str">
        <f>F142</f>
        <v>H-H</v>
      </c>
      <c r="H369" s="19">
        <f>H142</f>
        <v>3.1999999999999997</v>
      </c>
    </row>
    <row r="370" spans="7:8">
      <c r="G370" s="29" t="str">
        <f>F160</f>
        <v>J-J</v>
      </c>
      <c r="H370" s="19">
        <f>H160</f>
        <v>11.574999999999999</v>
      </c>
    </row>
    <row r="371" spans="7:8">
      <c r="G371" s="29" t="str">
        <f>F169</f>
        <v>K-K</v>
      </c>
      <c r="H371" s="19">
        <f>H166</f>
        <v>3.3999999999999995</v>
      </c>
    </row>
    <row r="372" spans="7:8">
      <c r="G372" s="29" t="str">
        <f>F190</f>
        <v>L-L</v>
      </c>
      <c r="H372" s="19">
        <f>H190</f>
        <v>17.299999999999997</v>
      </c>
    </row>
    <row r="373" spans="7:8">
      <c r="H373" s="19"/>
    </row>
    <row r="374" spans="7:8">
      <c r="H374" s="19"/>
    </row>
    <row r="375" spans="7:8">
      <c r="H375" s="19"/>
    </row>
    <row r="376" spans="7:8">
      <c r="G376" s="29" t="str">
        <f>F207</f>
        <v xml:space="preserve">1-1. </v>
      </c>
      <c r="H376" s="19">
        <f>H207</f>
        <v>3.45</v>
      </c>
    </row>
    <row r="377" spans="7:8">
      <c r="G377" s="29" t="str">
        <f>F223</f>
        <v xml:space="preserve">2-2 </v>
      </c>
      <c r="H377" s="19">
        <f>H234</f>
        <v>4.6500000000000004</v>
      </c>
    </row>
    <row r="378" spans="7:8">
      <c r="G378" s="29" t="str">
        <f>F256</f>
        <v>4-4</v>
      </c>
      <c r="H378" s="19">
        <f>H256</f>
        <v>21.5</v>
      </c>
    </row>
    <row r="379" spans="7:8">
      <c r="G379" s="29" t="str">
        <f>F260</f>
        <v>5-5</v>
      </c>
      <c r="H379" s="19">
        <f>H271</f>
        <v>3.3999999999999995</v>
      </c>
    </row>
    <row r="380" spans="7:8">
      <c r="G380" s="29" t="str">
        <f>F282</f>
        <v xml:space="preserve">6-6 </v>
      </c>
      <c r="H380" s="19">
        <f>H282</f>
        <v>5.3999999999999995</v>
      </c>
    </row>
    <row r="381" spans="7:8">
      <c r="G381" s="29" t="str">
        <f>F294</f>
        <v xml:space="preserve">7-7 </v>
      </c>
      <c r="H381" s="19">
        <f>H294</f>
        <v>3.2250000000000001</v>
      </c>
    </row>
    <row r="382" spans="7:8">
      <c r="G382" s="29" t="str">
        <f>F296</f>
        <v>8-8</v>
      </c>
      <c r="H382" s="19">
        <f>H307</f>
        <v>8.5</v>
      </c>
    </row>
    <row r="383" spans="7:8">
      <c r="G383" s="29" t="str">
        <f>+F322</f>
        <v>9-9</v>
      </c>
      <c r="H383" s="19">
        <f>+H322</f>
        <v>6.3</v>
      </c>
    </row>
    <row r="384" spans="7:8">
      <c r="G384" s="29" t="str">
        <f>+F339</f>
        <v>10-10</v>
      </c>
      <c r="H384" s="19">
        <f>+H339</f>
        <v>12.7</v>
      </c>
    </row>
    <row r="385" spans="1:8">
      <c r="G385" s="29" t="str">
        <f>+F353</f>
        <v>11-11</v>
      </c>
      <c r="H385" s="19">
        <f>+H353</f>
        <v>7.9</v>
      </c>
    </row>
    <row r="386" spans="1:8">
      <c r="H386" s="19"/>
    </row>
    <row r="387" spans="1:8">
      <c r="H387" s="19"/>
    </row>
    <row r="388" spans="1:8">
      <c r="H388" s="19"/>
    </row>
    <row r="389" spans="1:8" ht="13.5" thickBot="1">
      <c r="F389" s="5" t="s">
        <v>26</v>
      </c>
      <c r="H389" s="20">
        <f>SUM(H362:H388)</f>
        <v>141.85</v>
      </c>
    </row>
    <row r="390" spans="1:8" ht="13.5" thickTop="1"/>
    <row r="391" spans="1:8">
      <c r="F391" s="5" t="s">
        <v>27</v>
      </c>
      <c r="G391" s="29">
        <v>0.45</v>
      </c>
    </row>
    <row r="392" spans="1:8">
      <c r="G392" s="29">
        <v>0.3</v>
      </c>
    </row>
    <row r="393" spans="1:8" ht="13.5" thickBot="1">
      <c r="G393" s="30">
        <f>SUM(G391:G392)</f>
        <v>0.75</v>
      </c>
    </row>
    <row r="394" spans="1:8" ht="13.5" thickTop="1"/>
    <row r="395" spans="1:8">
      <c r="A395" s="1" t="s">
        <v>28</v>
      </c>
      <c r="D395" s="21">
        <f>H389</f>
        <v>141.85</v>
      </c>
    </row>
    <row r="396" spans="1:8">
      <c r="A396" s="1" t="s">
        <v>29</v>
      </c>
      <c r="D396" s="4">
        <v>0.45</v>
      </c>
    </row>
    <row r="397" spans="1:8">
      <c r="A397" s="1" t="s">
        <v>30</v>
      </c>
      <c r="D397" s="7">
        <v>0.75</v>
      </c>
    </row>
    <row r="398" spans="1:8" ht="13.5" thickBot="1">
      <c r="E398" s="12">
        <f>D395*D396*D397</f>
        <v>47.874375000000001</v>
      </c>
    </row>
    <row r="399" spans="1:8" ht="13.5" thickTop="1"/>
    <row r="400" spans="1:8">
      <c r="F400" s="6" t="str">
        <f>F7</f>
        <v>Blinding in pit</v>
      </c>
    </row>
    <row r="401" spans="3:11">
      <c r="C401" s="22">
        <f>C46</f>
        <v>24</v>
      </c>
      <c r="D401" s="21">
        <f>D46</f>
        <v>1.2</v>
      </c>
    </row>
    <row r="402" spans="3:11">
      <c r="D402" s="21">
        <f>D47</f>
        <v>1.2</v>
      </c>
    </row>
    <row r="403" spans="3:11">
      <c r="D403" s="7">
        <v>0.05</v>
      </c>
      <c r="E403" s="4">
        <f>C401*D401*D402*D403</f>
        <v>1.7279999999999998</v>
      </c>
      <c r="K403" s="5">
        <f>377*0.15</f>
        <v>56.55</v>
      </c>
    </row>
    <row r="404" spans="3:11">
      <c r="C404" s="3">
        <f>C49</f>
        <v>4</v>
      </c>
      <c r="D404" s="21">
        <f>D49</f>
        <v>1.5</v>
      </c>
    </row>
    <row r="405" spans="3:11">
      <c r="D405" s="21">
        <f>D50</f>
        <v>1.5</v>
      </c>
    </row>
    <row r="406" spans="3:11">
      <c r="D406" s="21">
        <f>D403</f>
        <v>0.05</v>
      </c>
      <c r="E406" s="4">
        <f>C404*D404*D405*D406</f>
        <v>0.45</v>
      </c>
    </row>
    <row r="407" spans="3:11" ht="13.5" thickBot="1">
      <c r="E407" s="12">
        <f>SUM(E403:E406)</f>
        <v>2.1779999999999999</v>
      </c>
    </row>
    <row r="408" spans="3:11" ht="13.5" thickTop="1"/>
    <row r="411" spans="3:11">
      <c r="F411" s="6" t="str">
        <f>F8</f>
        <v>Reinf in pit</v>
      </c>
    </row>
    <row r="412" spans="3:11">
      <c r="F412" s="41">
        <f>D401</f>
        <v>1.2</v>
      </c>
      <c r="H412" s="48" t="s">
        <v>31</v>
      </c>
    </row>
    <row r="413" spans="3:11">
      <c r="F413" s="5">
        <v>0.2</v>
      </c>
      <c r="G413" s="40">
        <f>F412/F413</f>
        <v>5.9999999999999991</v>
      </c>
      <c r="H413" s="49">
        <f>G413+1</f>
        <v>6.9999999999999991</v>
      </c>
    </row>
    <row r="415" spans="3:11">
      <c r="F415" s="41">
        <f>D404</f>
        <v>1.5</v>
      </c>
      <c r="H415" s="48" t="s">
        <v>31</v>
      </c>
    </row>
    <row r="416" spans="3:11">
      <c r="F416" s="5">
        <v>0.2</v>
      </c>
      <c r="G416" s="40">
        <f>F415/F416</f>
        <v>7.5</v>
      </c>
      <c r="H416" s="49">
        <f>G416+1</f>
        <v>8.5</v>
      </c>
    </row>
    <row r="418" spans="2:8">
      <c r="F418" s="5" t="s">
        <v>32</v>
      </c>
      <c r="G418" s="29">
        <v>1.2</v>
      </c>
      <c r="H418" s="29">
        <v>1.5</v>
      </c>
    </row>
    <row r="419" spans="2:8">
      <c r="F419" s="5" t="s">
        <v>33</v>
      </c>
      <c r="G419" s="29">
        <v>0.05</v>
      </c>
      <c r="H419" s="29">
        <v>0.05</v>
      </c>
    </row>
    <row r="420" spans="2:8" ht="13.5" thickBot="1">
      <c r="G420" s="50">
        <f>G418-G419</f>
        <v>1.1499999999999999</v>
      </c>
      <c r="H420" s="50">
        <f>H418-H419</f>
        <v>1.45</v>
      </c>
    </row>
    <row r="421" spans="2:8">
      <c r="F421" s="5" t="s">
        <v>34</v>
      </c>
      <c r="G421" s="29">
        <f>2*0.1</f>
        <v>0.2</v>
      </c>
      <c r="H421" s="29">
        <f>2*0.1</f>
        <v>0.2</v>
      </c>
    </row>
    <row r="422" spans="2:8" ht="13.5" thickBot="1">
      <c r="G422" s="30">
        <f>G420+G421</f>
        <v>1.3499999999999999</v>
      </c>
      <c r="H422" s="30">
        <f>H420+H421</f>
        <v>1.65</v>
      </c>
    </row>
    <row r="423" spans="2:8" ht="13.5" thickTop="1">
      <c r="B423" s="107">
        <f>H413</f>
        <v>6.9999999999999991</v>
      </c>
      <c r="C423" s="22">
        <f>C46</f>
        <v>24</v>
      </c>
      <c r="D423" s="4">
        <f>G422</f>
        <v>1.3499999999999999</v>
      </c>
      <c r="E423" s="4">
        <f>B423*C423*D423</f>
        <v>226.79999999999993</v>
      </c>
    </row>
    <row r="424" spans="2:8">
      <c r="B424" s="19">
        <f>H416</f>
        <v>8.5</v>
      </c>
      <c r="C424" s="22">
        <f>C49</f>
        <v>4</v>
      </c>
      <c r="D424" s="7">
        <f>H422</f>
        <v>1.65</v>
      </c>
      <c r="E424" s="4">
        <f>B424*C424*D424</f>
        <v>56.099999999999994</v>
      </c>
    </row>
    <row r="425" spans="2:8" ht="13.5" thickBot="1">
      <c r="E425" s="8">
        <f>SUM(E423:E424)</f>
        <v>282.89999999999992</v>
      </c>
      <c r="F425" s="5">
        <v>1.5620000000000001</v>
      </c>
      <c r="G425" s="29" t="s">
        <v>277</v>
      </c>
    </row>
    <row r="426" spans="2:8" ht="13.5" thickTop="1"/>
    <row r="427" spans="2:8" ht="13.5" thickBot="1">
      <c r="E427" s="12">
        <f>E425*F425</f>
        <v>441.88979999999987</v>
      </c>
      <c r="F427" s="5" t="s">
        <v>67</v>
      </c>
      <c r="G427" s="29">
        <f>E427/1000</f>
        <v>0.44188979999999989</v>
      </c>
    </row>
    <row r="428" spans="2:8" ht="13.5" thickTop="1"/>
    <row r="433" spans="3:6">
      <c r="F433" s="6" t="str">
        <f>F9</f>
        <v>conc in col base</v>
      </c>
    </row>
    <row r="434" spans="3:6">
      <c r="C434" s="22">
        <f>C423</f>
        <v>24</v>
      </c>
      <c r="D434" s="21">
        <f>D46</f>
        <v>1.2</v>
      </c>
    </row>
    <row r="435" spans="3:6">
      <c r="D435" s="21">
        <f>D47</f>
        <v>1.2</v>
      </c>
    </row>
    <row r="436" spans="3:6">
      <c r="D436" s="7">
        <v>0.3</v>
      </c>
      <c r="E436" s="4">
        <f>C434*D434*D435*D436</f>
        <v>10.367999999999999</v>
      </c>
    </row>
    <row r="437" spans="3:6">
      <c r="C437" s="22">
        <f>C424</f>
        <v>4</v>
      </c>
      <c r="D437" s="21">
        <f>D49</f>
        <v>1.5</v>
      </c>
    </row>
    <row r="438" spans="3:6">
      <c r="D438" s="21">
        <f>D50</f>
        <v>1.5</v>
      </c>
    </row>
    <row r="439" spans="3:6">
      <c r="D439" s="7">
        <v>0.3</v>
      </c>
      <c r="E439" s="4">
        <f>C437*D437*D438*D439</f>
        <v>2.6999999999999997</v>
      </c>
    </row>
    <row r="440" spans="3:6" ht="13.5" thickBot="1">
      <c r="E440" s="12">
        <f>SUM(E436:E439)</f>
        <v>13.067999999999998</v>
      </c>
    </row>
    <row r="441" spans="3:6" ht="13.5" thickTop="1"/>
    <row r="442" spans="3:6">
      <c r="F442" s="6" t="str">
        <f>F10</f>
        <v>mass conc in trs</v>
      </c>
    </row>
    <row r="443" spans="3:6">
      <c r="D443" s="21">
        <f>D395</f>
        <v>141.85</v>
      </c>
    </row>
    <row r="444" spans="3:6">
      <c r="D444" s="21">
        <f>D396</f>
        <v>0.45</v>
      </c>
    </row>
    <row r="445" spans="3:6">
      <c r="D445" s="7">
        <v>0.3</v>
      </c>
    </row>
    <row r="446" spans="3:6" ht="13.5" thickBot="1">
      <c r="E446" s="12">
        <f>D443*D444*D445</f>
        <v>19.149749999999997</v>
      </c>
    </row>
    <row r="447" spans="3:6" ht="13.5" thickTop="1"/>
    <row r="449" spans="2:9">
      <c r="F449" s="6" t="str">
        <f>F11</f>
        <v>Reinf in col</v>
      </c>
    </row>
    <row r="450" spans="2:9">
      <c r="G450" s="29" t="s">
        <v>36</v>
      </c>
      <c r="H450" s="29" t="s">
        <v>107</v>
      </c>
    </row>
    <row r="451" spans="2:9">
      <c r="F451" s="5" t="s">
        <v>37</v>
      </c>
      <c r="G451" s="29">
        <v>0.3</v>
      </c>
    </row>
    <row r="452" spans="2:9">
      <c r="F452" s="5" t="s">
        <v>116</v>
      </c>
      <c r="G452" s="29">
        <f>D445-0.05</f>
        <v>0.25</v>
      </c>
    </row>
    <row r="453" spans="2:9">
      <c r="F453" s="5" t="s">
        <v>38</v>
      </c>
      <c r="G453" s="29">
        <v>0.9</v>
      </c>
      <c r="H453" s="29">
        <f>(G453/0.15)+1</f>
        <v>7</v>
      </c>
      <c r="I453" s="39">
        <v>8</v>
      </c>
    </row>
    <row r="454" spans="2:9">
      <c r="F454" s="5" t="s">
        <v>40</v>
      </c>
      <c r="G454" s="29">
        <v>0.15</v>
      </c>
    </row>
    <row r="455" spans="2:9">
      <c r="F455" s="5" t="s">
        <v>39</v>
      </c>
      <c r="G455" s="29">
        <v>0.6</v>
      </c>
    </row>
    <row r="456" spans="2:9" ht="13.5" thickBot="1">
      <c r="G456" s="50">
        <f>SUM(G451:G455)</f>
        <v>2.2000000000000002</v>
      </c>
    </row>
    <row r="458" spans="2:9">
      <c r="B458" s="2">
        <v>6</v>
      </c>
      <c r="C458" s="22">
        <v>22</v>
      </c>
      <c r="D458" s="21">
        <f>G456</f>
        <v>2.2000000000000002</v>
      </c>
      <c r="E458" s="4">
        <f>B458*C458*D458</f>
        <v>290.40000000000003</v>
      </c>
    </row>
    <row r="459" spans="2:9">
      <c r="B459" s="63">
        <v>6</v>
      </c>
      <c r="C459" s="22">
        <f>C49</f>
        <v>4</v>
      </c>
      <c r="D459" s="21">
        <f>G456</f>
        <v>2.2000000000000002</v>
      </c>
      <c r="E459" s="4">
        <f>B459*C459*D459</f>
        <v>52.800000000000004</v>
      </c>
    </row>
    <row r="460" spans="2:9">
      <c r="B460" s="63">
        <v>6</v>
      </c>
      <c r="C460" s="22">
        <v>4</v>
      </c>
      <c r="D460" s="11">
        <f>G456</f>
        <v>2.2000000000000002</v>
      </c>
      <c r="E460" s="4">
        <f>B460*C460*D460</f>
        <v>52.800000000000004</v>
      </c>
    </row>
    <row r="461" spans="2:9" ht="13.5" thickBot="1">
      <c r="E461" s="8">
        <f>SUM(E458:E459)</f>
        <v>343.20000000000005</v>
      </c>
      <c r="F461" s="5">
        <v>1.56</v>
      </c>
      <c r="G461" s="29" t="s">
        <v>278</v>
      </c>
    </row>
    <row r="462" spans="2:9" ht="13.5" thickTop="1">
      <c r="E462" s="24">
        <f>E461*F461</f>
        <v>535.39200000000005</v>
      </c>
      <c r="F462" s="5" t="s">
        <v>67</v>
      </c>
      <c r="G462" s="29">
        <f>E462/1000</f>
        <v>0.53539200000000009</v>
      </c>
    </row>
    <row r="464" spans="2:9">
      <c r="G464" s="105" t="s">
        <v>279</v>
      </c>
    </row>
    <row r="465" spans="6:9">
      <c r="F465" s="5" t="s">
        <v>280</v>
      </c>
      <c r="G465" s="29">
        <v>0.3</v>
      </c>
      <c r="H465" s="29" t="s">
        <v>281</v>
      </c>
      <c r="I465" s="5">
        <v>0.17499999999999999</v>
      </c>
    </row>
    <row r="466" spans="6:9">
      <c r="F466" s="5" t="s">
        <v>33</v>
      </c>
      <c r="G466" s="51">
        <v>0.05</v>
      </c>
      <c r="H466" s="29" t="s">
        <v>33</v>
      </c>
      <c r="I466" s="34">
        <v>0.05</v>
      </c>
    </row>
    <row r="467" spans="6:9" ht="13.5" thickBot="1">
      <c r="G467" s="30">
        <f>G465-G466</f>
        <v>0.25</v>
      </c>
      <c r="I467" s="10">
        <f>I465-I466</f>
        <v>0.12499999999999999</v>
      </c>
    </row>
    <row r="468" spans="6:9" ht="13.5" thickTop="1">
      <c r="F468" s="5" t="s">
        <v>85</v>
      </c>
      <c r="G468" s="104">
        <v>2</v>
      </c>
      <c r="H468" s="29" t="s">
        <v>117</v>
      </c>
      <c r="I468" s="104">
        <v>2</v>
      </c>
    </row>
    <row r="469" spans="6:9" ht="13.5" thickBot="1">
      <c r="G469" s="30">
        <f>G467*G468</f>
        <v>0.5</v>
      </c>
      <c r="I469" s="10">
        <f>I467*I468</f>
        <v>0.24999999999999997</v>
      </c>
    </row>
    <row r="470" spans="6:9" ht="13.5" thickTop="1">
      <c r="F470" s="5" t="s">
        <v>34</v>
      </c>
      <c r="G470" s="29">
        <v>0.05</v>
      </c>
      <c r="H470" s="29" t="s">
        <v>34</v>
      </c>
      <c r="I470" s="5">
        <v>0.05</v>
      </c>
    </row>
    <row r="471" spans="6:9" ht="13.5" thickBot="1">
      <c r="G471" s="30">
        <f>G469+G470</f>
        <v>0.55000000000000004</v>
      </c>
      <c r="I471" s="10">
        <f>SUM(I469:I470)</f>
        <v>0.3</v>
      </c>
    </row>
    <row r="472" spans="6:9" ht="13.5" thickTop="1"/>
    <row r="473" spans="6:9" ht="13.5" thickBot="1">
      <c r="I473" s="31">
        <f>G471+I471</f>
        <v>0.85000000000000009</v>
      </c>
    </row>
    <row r="474" spans="6:9" ht="13.5" thickTop="1">
      <c r="I474" s="49"/>
    </row>
    <row r="475" spans="6:9">
      <c r="I475" s="49"/>
    </row>
    <row r="476" spans="6:9">
      <c r="F476" s="5" t="s">
        <v>282</v>
      </c>
      <c r="I476" s="49"/>
    </row>
    <row r="477" spans="6:9">
      <c r="F477" s="5" t="s">
        <v>283</v>
      </c>
      <c r="G477" s="29">
        <v>0.3</v>
      </c>
    </row>
    <row r="478" spans="6:9">
      <c r="F478" s="5" t="s">
        <v>33</v>
      </c>
      <c r="G478" s="51">
        <v>0.05</v>
      </c>
      <c r="I478" s="34"/>
    </row>
    <row r="479" spans="6:9" ht="13.5" thickBot="1">
      <c r="G479" s="30">
        <f>G477-G478</f>
        <v>0.25</v>
      </c>
      <c r="I479" s="10"/>
    </row>
    <row r="480" spans="6:9" ht="13.5" thickTop="1">
      <c r="F480" s="5" t="s">
        <v>117</v>
      </c>
      <c r="G480" s="106">
        <v>3.1419999999999999</v>
      </c>
      <c r="I480" s="104"/>
    </row>
    <row r="481" spans="2:9" ht="13.5" thickBot="1">
      <c r="G481" s="30">
        <f>G480*G479</f>
        <v>0.78549999999999998</v>
      </c>
      <c r="I481" s="10"/>
    </row>
    <row r="482" spans="2:9" ht="13.5" thickTop="1">
      <c r="F482" s="5" t="s">
        <v>34</v>
      </c>
      <c r="G482" s="29">
        <v>0.1</v>
      </c>
    </row>
    <row r="483" spans="2:9" ht="13.5" thickBot="1">
      <c r="G483" s="30">
        <f>G481+G482</f>
        <v>0.88549999999999995</v>
      </c>
      <c r="I483" s="10"/>
    </row>
    <row r="484" spans="2:9" ht="13.5" thickTop="1"/>
    <row r="485" spans="2:9" ht="13.5" thickBot="1">
      <c r="I485" s="31">
        <f>G483+I483</f>
        <v>0.88549999999999995</v>
      </c>
    </row>
    <row r="486" spans="2:9" ht="13.5" thickTop="1">
      <c r="I486" s="49"/>
    </row>
    <row r="487" spans="2:9">
      <c r="I487" s="49"/>
    </row>
    <row r="488" spans="2:9">
      <c r="B488" s="62">
        <f>I453</f>
        <v>8</v>
      </c>
      <c r="C488" s="22">
        <f>C458</f>
        <v>22</v>
      </c>
      <c r="D488" s="21">
        <f>I473</f>
        <v>0.85000000000000009</v>
      </c>
      <c r="E488" s="4">
        <f>B488*C488*D488</f>
        <v>149.60000000000002</v>
      </c>
    </row>
    <row r="489" spans="2:9">
      <c r="B489" s="62">
        <f>I453</f>
        <v>8</v>
      </c>
      <c r="C489" s="22">
        <f>C459</f>
        <v>4</v>
      </c>
      <c r="D489" s="21">
        <f>I473</f>
        <v>0.85000000000000009</v>
      </c>
      <c r="E489" s="4">
        <f>B489*C489*D489</f>
        <v>27.200000000000003</v>
      </c>
    </row>
    <row r="490" spans="2:9">
      <c r="B490" s="62">
        <f>I453</f>
        <v>8</v>
      </c>
      <c r="C490" s="22">
        <f>C460</f>
        <v>4</v>
      </c>
      <c r="D490" s="21">
        <f>+G483</f>
        <v>0.88549999999999995</v>
      </c>
      <c r="E490" s="4">
        <f>B490*C490*D490</f>
        <v>28.335999999999999</v>
      </c>
    </row>
    <row r="491" spans="2:9" ht="13.5" thickBot="1">
      <c r="E491" s="8">
        <f>SUM(E488:E489)</f>
        <v>176.8</v>
      </c>
      <c r="F491" s="5">
        <v>0.61699999999999999</v>
      </c>
    </row>
    <row r="492" spans="2:9" ht="13.5" thickTop="1">
      <c r="E492" s="24">
        <f>E491*F491</f>
        <v>109.0856</v>
      </c>
      <c r="F492" s="5" t="s">
        <v>67</v>
      </c>
      <c r="G492" s="29">
        <f>E492/1000</f>
        <v>0.1090856</v>
      </c>
    </row>
    <row r="497" spans="3:8">
      <c r="F497" s="6" t="str">
        <f>F12</f>
        <v>Formwork to sides of col</v>
      </c>
    </row>
    <row r="498" spans="3:8">
      <c r="F498" s="6">
        <v>2</v>
      </c>
      <c r="G498" s="29">
        <v>0.3</v>
      </c>
      <c r="H498" s="29">
        <f>F498*G498</f>
        <v>0.6</v>
      </c>
    </row>
    <row r="499" spans="3:8">
      <c r="F499" s="6">
        <v>2</v>
      </c>
      <c r="G499" s="29">
        <v>0.17499999999999999</v>
      </c>
      <c r="H499" s="29">
        <f>F499*G499</f>
        <v>0.35</v>
      </c>
    </row>
    <row r="500" spans="3:8">
      <c r="H500" s="43">
        <f>SUM(H498:H499)</f>
        <v>0.95</v>
      </c>
    </row>
    <row r="501" spans="3:8">
      <c r="H501" s="43"/>
    </row>
    <row r="502" spans="3:8" ht="13.5" thickBot="1">
      <c r="C502" s="3">
        <f>C458</f>
        <v>22</v>
      </c>
      <c r="D502" s="21">
        <f>H500</f>
        <v>0.95</v>
      </c>
      <c r="E502" s="4">
        <f>C502*D502</f>
        <v>20.9</v>
      </c>
      <c r="F502" s="5">
        <v>3.1419999999999999</v>
      </c>
      <c r="G502" s="29">
        <v>0.3</v>
      </c>
      <c r="H502" s="30">
        <f>F502*G502</f>
        <v>0.94259999999999988</v>
      </c>
    </row>
    <row r="503" spans="3:8" ht="13.5" thickTop="1">
      <c r="C503" s="3">
        <f>C459</f>
        <v>4</v>
      </c>
      <c r="D503" s="21">
        <f>H500</f>
        <v>0.95</v>
      </c>
      <c r="E503" s="4">
        <f>C503*D503</f>
        <v>3.8</v>
      </c>
    </row>
    <row r="504" spans="3:8">
      <c r="C504" s="3">
        <f>C490</f>
        <v>4</v>
      </c>
      <c r="D504" s="11">
        <f>H502</f>
        <v>0.94259999999999988</v>
      </c>
      <c r="E504" s="4">
        <f>C504*D504</f>
        <v>3.7703999999999995</v>
      </c>
    </row>
    <row r="505" spans="3:8" ht="13.5" thickBot="1">
      <c r="E505" s="8">
        <f>SUM(E502:E504)</f>
        <v>28.470399999999998</v>
      </c>
    </row>
    <row r="506" spans="3:8" ht="13.5" thickTop="1"/>
    <row r="510" spans="3:8">
      <c r="F510" s="6" t="str">
        <f>F13</f>
        <v>Conc in col</v>
      </c>
    </row>
    <row r="511" spans="3:8">
      <c r="F511" s="6" t="s">
        <v>35</v>
      </c>
    </row>
    <row r="512" spans="3:8">
      <c r="F512" s="6"/>
      <c r="G512" s="29">
        <v>0.45</v>
      </c>
    </row>
    <row r="513" spans="2:7">
      <c r="B513" s="2">
        <f>3.142/4</f>
        <v>0.78549999999999998</v>
      </c>
      <c r="C513" s="3">
        <v>4</v>
      </c>
      <c r="D513" s="4">
        <f>G502</f>
        <v>0.3</v>
      </c>
      <c r="G513" s="29">
        <v>0.45</v>
      </c>
    </row>
    <row r="514" spans="2:7" ht="13.5" thickBot="1">
      <c r="D514" s="4">
        <f>G502</f>
        <v>0.3</v>
      </c>
      <c r="G514" s="43">
        <f>SUM(G512:G513)</f>
        <v>0.9</v>
      </c>
    </row>
    <row r="515" spans="2:7">
      <c r="D515" s="11">
        <f>G514</f>
        <v>0.9</v>
      </c>
      <c r="E515" s="4">
        <f>B513*C513*D513*D514*D515</f>
        <v>0.25450200000000001</v>
      </c>
      <c r="G515" s="52" t="s">
        <v>66</v>
      </c>
    </row>
    <row r="516" spans="2:7">
      <c r="C516" s="3">
        <v>22</v>
      </c>
      <c r="D516" s="21">
        <f>G498</f>
        <v>0.3</v>
      </c>
      <c r="G516" s="53">
        <f>B513*C513*D513*D514*G512</f>
        <v>0.127251</v>
      </c>
    </row>
    <row r="517" spans="2:7">
      <c r="D517" s="21">
        <f>G499</f>
        <v>0.17499999999999999</v>
      </c>
      <c r="G517" s="53">
        <f>C516*D516*D517*G512</f>
        <v>0.51974999999999993</v>
      </c>
    </row>
    <row r="518" spans="2:7">
      <c r="D518" s="11">
        <f>D515</f>
        <v>0.9</v>
      </c>
      <c r="E518" s="4">
        <f>C516*D516*D517*D518</f>
        <v>1.0394999999999999</v>
      </c>
      <c r="G518" s="53">
        <f>C519*D519*D520</f>
        <v>0.21</v>
      </c>
    </row>
    <row r="519" spans="2:7" ht="13.5" thickBot="1">
      <c r="C519" s="3">
        <f>C503</f>
        <v>4</v>
      </c>
      <c r="D519" s="21">
        <f>D516</f>
        <v>0.3</v>
      </c>
      <c r="G519" s="54">
        <f>SUM(G516:G517)</f>
        <v>0.64700099999999994</v>
      </c>
    </row>
    <row r="520" spans="2:7">
      <c r="D520" s="21">
        <f>D517</f>
        <v>0.17499999999999999</v>
      </c>
    </row>
    <row r="521" spans="2:7">
      <c r="D521" s="21">
        <f>D518</f>
        <v>0.9</v>
      </c>
      <c r="E521" s="4">
        <f>C519*D519*D520*D521</f>
        <v>0.189</v>
      </c>
    </row>
    <row r="522" spans="2:7" ht="13.5" thickBot="1">
      <c r="E522" s="12">
        <f>SUM(E515:E521)</f>
        <v>1.4830019999999999</v>
      </c>
    </row>
    <row r="523" spans="2:7" ht="13.5" thickTop="1">
      <c r="E523" s="24"/>
    </row>
    <row r="524" spans="2:7">
      <c r="E524" s="24"/>
    </row>
    <row r="525" spans="2:7">
      <c r="E525" s="24"/>
    </row>
    <row r="526" spans="2:7">
      <c r="E526" s="24"/>
    </row>
    <row r="527" spans="2:7">
      <c r="E527" s="24"/>
    </row>
    <row r="528" spans="2:7">
      <c r="F528" s="6" t="str">
        <f>F14</f>
        <v>Blockwork</v>
      </c>
    </row>
    <row r="529" spans="6:8" ht="13.5" thickBot="1">
      <c r="F529" s="5" t="str">
        <f>F73</f>
        <v>A-A</v>
      </c>
      <c r="H529" s="50">
        <f>H68</f>
        <v>3.35</v>
      </c>
    </row>
    <row r="530" spans="6:8">
      <c r="F530" s="5" t="s">
        <v>68</v>
      </c>
    </row>
    <row r="531" spans="6:8">
      <c r="F531" s="5">
        <v>1</v>
      </c>
      <c r="G531" s="29">
        <v>0.3</v>
      </c>
      <c r="H531" s="29">
        <f>F531*G531</f>
        <v>0.3</v>
      </c>
    </row>
    <row r="532" spans="6:8">
      <c r="H532" s="29">
        <f>F532*G532</f>
        <v>0</v>
      </c>
    </row>
    <row r="533" spans="6:8" ht="13.5" thickBot="1">
      <c r="H533" s="50">
        <f>SUM(H531:H532)</f>
        <v>0.3</v>
      </c>
    </row>
    <row r="535" spans="6:8" ht="13.5" thickBot="1">
      <c r="F535" s="25" t="str">
        <f>F73</f>
        <v>A-A</v>
      </c>
      <c r="G535" s="30" t="str">
        <f>G73</f>
        <v>length</v>
      </c>
      <c r="H535" s="31">
        <f>H529-H533</f>
        <v>3.0500000000000003</v>
      </c>
    </row>
    <row r="536" spans="6:8" ht="13.5" thickTop="1"/>
    <row r="537" spans="6:8" ht="13.5" thickBot="1">
      <c r="F537" s="9" t="str">
        <f>F75</f>
        <v>B-B</v>
      </c>
      <c r="H537" s="50">
        <f>H80</f>
        <v>5</v>
      </c>
    </row>
    <row r="538" spans="6:8">
      <c r="F538" s="5" t="str">
        <f>F530</f>
        <v>less COLUMN</v>
      </c>
    </row>
    <row r="539" spans="6:8">
      <c r="H539" s="29">
        <f>F539*G539</f>
        <v>0</v>
      </c>
    </row>
    <row r="540" spans="6:8">
      <c r="F540" s="5">
        <v>0.5</v>
      </c>
      <c r="G540" s="29">
        <v>0.3</v>
      </c>
      <c r="H540" s="29">
        <f>F540*G540</f>
        <v>0.15</v>
      </c>
    </row>
    <row r="541" spans="6:8" ht="13.5" thickBot="1">
      <c r="H541" s="50">
        <f>SUM(H539:H540)</f>
        <v>0.15</v>
      </c>
    </row>
    <row r="542" spans="6:8" ht="13.5" thickBot="1">
      <c r="F542" s="25" t="str">
        <f>F537</f>
        <v>B-B</v>
      </c>
      <c r="G542" s="30" t="str">
        <f>G535</f>
        <v>length</v>
      </c>
      <c r="H542" s="31">
        <f>H537-H541</f>
        <v>4.8499999999999996</v>
      </c>
    </row>
    <row r="543" spans="6:8" ht="13.5" thickTop="1"/>
    <row r="544" spans="6:8" ht="13.5" thickBot="1">
      <c r="F544" s="5" t="str">
        <f>F87</f>
        <v>C-C</v>
      </c>
      <c r="H544" s="50">
        <f>H90</f>
        <v>3.35</v>
      </c>
    </row>
    <row r="545" spans="6:8">
      <c r="F545" s="5" t="str">
        <f>F538</f>
        <v>less COLUMN</v>
      </c>
    </row>
    <row r="546" spans="6:8">
      <c r="H546" s="29">
        <f>F546*G546</f>
        <v>0</v>
      </c>
    </row>
    <row r="547" spans="6:8">
      <c r="F547" s="5">
        <v>5</v>
      </c>
      <c r="G547" s="29">
        <v>0.15</v>
      </c>
      <c r="H547" s="29">
        <f>F547*G547</f>
        <v>0.75</v>
      </c>
    </row>
    <row r="548" spans="6:8" ht="13.5" thickBot="1">
      <c r="H548" s="50">
        <f>SUM(H546:H547)</f>
        <v>0.75</v>
      </c>
    </row>
    <row r="550" spans="6:8" ht="13.5" thickBot="1">
      <c r="F550" s="26" t="str">
        <f>F544</f>
        <v>C-C</v>
      </c>
      <c r="G550" s="31" t="str">
        <f>G542</f>
        <v>length</v>
      </c>
      <c r="H550" s="46">
        <f>H544-H548</f>
        <v>2.6</v>
      </c>
    </row>
    <row r="551" spans="6:8" ht="13.5" thickTop="1"/>
    <row r="552" spans="6:8">
      <c r="F552" s="5" t="str">
        <f>F95</f>
        <v>D-D</v>
      </c>
      <c r="H552" s="29">
        <f>H99</f>
        <v>4.1999999999999993</v>
      </c>
    </row>
    <row r="553" spans="6:8">
      <c r="F553" s="5" t="str">
        <f>F545</f>
        <v>less COLUMN</v>
      </c>
    </row>
    <row r="554" spans="6:8">
      <c r="F554" s="5">
        <v>1</v>
      </c>
      <c r="G554" s="29">
        <v>0.3</v>
      </c>
      <c r="H554" s="29">
        <f>F554*G554</f>
        <v>0.3</v>
      </c>
    </row>
    <row r="555" spans="6:8" ht="13.5" thickBot="1">
      <c r="F555" s="26" t="str">
        <f>F552</f>
        <v>D-D</v>
      </c>
      <c r="G555" s="31" t="s">
        <v>24</v>
      </c>
      <c r="H555" s="46">
        <f>(H552-H554)</f>
        <v>3.8999999999999995</v>
      </c>
    </row>
    <row r="556" spans="6:8" ht="13.5" thickTop="1"/>
    <row r="558" spans="6:8">
      <c r="F558" s="5" t="str">
        <f>F104</f>
        <v>E-E</v>
      </c>
      <c r="H558" s="29">
        <f>H109</f>
        <v>8.4749999999999996</v>
      </c>
    </row>
    <row r="559" spans="6:8">
      <c r="F559" s="5" t="str">
        <f>F553</f>
        <v>less COLUMN</v>
      </c>
    </row>
    <row r="560" spans="6:8">
      <c r="F560" s="5">
        <v>1.5</v>
      </c>
      <c r="G560" s="29">
        <v>0.3</v>
      </c>
      <c r="H560" s="29">
        <f>F560*G560</f>
        <v>0.44999999999999996</v>
      </c>
    </row>
    <row r="561" spans="6:8" ht="13.5" thickBot="1">
      <c r="F561" s="13" t="str">
        <f>F558</f>
        <v>E-E</v>
      </c>
      <c r="G561" s="44"/>
      <c r="H561" s="46">
        <f>(H558-H560)</f>
        <v>8.0250000000000004</v>
      </c>
    </row>
    <row r="562" spans="6:8" ht="13.5" thickTop="1"/>
    <row r="564" spans="6:8">
      <c r="F564" s="18" t="str">
        <f>F114</f>
        <v>F-F</v>
      </c>
      <c r="H564" s="29">
        <f>H118</f>
        <v>4.1999999999999993</v>
      </c>
    </row>
    <row r="565" spans="6:8">
      <c r="F565" s="5" t="str">
        <f>F559</f>
        <v>less COLUMN</v>
      </c>
    </row>
    <row r="566" spans="6:8">
      <c r="F566" s="5">
        <v>0.5</v>
      </c>
      <c r="G566" s="29">
        <v>0.3</v>
      </c>
      <c r="H566" s="29">
        <f>F566*G566</f>
        <v>0.15</v>
      </c>
    </row>
    <row r="567" spans="6:8" ht="13.5" thickBot="1">
      <c r="F567" s="13" t="str">
        <f>F564</f>
        <v>F-F</v>
      </c>
      <c r="G567" s="44"/>
      <c r="H567" s="46">
        <f>H564-H566</f>
        <v>4.0499999999999989</v>
      </c>
    </row>
    <row r="568" spans="6:8" ht="13.5" thickTop="1"/>
    <row r="569" spans="6:8">
      <c r="F569" s="16" t="str">
        <f>F123</f>
        <v>G-G</v>
      </c>
      <c r="H569" s="29">
        <f>H130</f>
        <v>9.1750000000000007</v>
      </c>
    </row>
    <row r="570" spans="6:8">
      <c r="F570" s="5" t="str">
        <f>F565</f>
        <v>less COLUMN</v>
      </c>
    </row>
    <row r="571" spans="6:8">
      <c r="F571" s="5">
        <f>F132</f>
        <v>2</v>
      </c>
      <c r="G571" s="29">
        <v>0.3</v>
      </c>
      <c r="H571" s="29">
        <f>F571*G571</f>
        <v>0.6</v>
      </c>
    </row>
    <row r="572" spans="6:8" ht="13.5" thickBot="1">
      <c r="F572" s="17" t="str">
        <f>F569</f>
        <v>G-G</v>
      </c>
      <c r="G572" s="44"/>
      <c r="H572" s="46">
        <f>H569-H571</f>
        <v>8.5750000000000011</v>
      </c>
    </row>
    <row r="573" spans="6:8" ht="13.5" thickTop="1"/>
    <row r="574" spans="6:8">
      <c r="F574" s="71"/>
      <c r="G574" s="41"/>
      <c r="H574" s="61"/>
    </row>
    <row r="575" spans="6:8" ht="13.5" thickBot="1">
      <c r="F575" s="64" t="str">
        <f>F135</f>
        <v>H-H</v>
      </c>
      <c r="G575" s="41"/>
      <c r="H575" s="46">
        <f>H139</f>
        <v>5.6</v>
      </c>
    </row>
    <row r="576" spans="6:8" ht="13.5" thickTop="1"/>
    <row r="577" spans="1:8">
      <c r="F577" s="16" t="str">
        <f>F570</f>
        <v>less COLUMN</v>
      </c>
    </row>
    <row r="579" spans="1:8">
      <c r="F579" s="5">
        <v>2.5</v>
      </c>
      <c r="G579" s="29">
        <v>0.3</v>
      </c>
      <c r="H579" s="29">
        <f>F579*G579</f>
        <v>0.75</v>
      </c>
    </row>
    <row r="580" spans="1:8" ht="13.5" thickBot="1">
      <c r="F580" s="17" t="str">
        <f>F575</f>
        <v>H-H</v>
      </c>
      <c r="G580" s="44"/>
      <c r="H580" s="46">
        <f>H575-H579</f>
        <v>4.8499999999999996</v>
      </c>
    </row>
    <row r="581" spans="1:8" s="69" customFormat="1" ht="13.5" thickTop="1">
      <c r="A581" s="65"/>
      <c r="B581" s="66"/>
      <c r="C581" s="67"/>
      <c r="D581" s="68"/>
      <c r="E581" s="68"/>
      <c r="G581" s="70"/>
      <c r="H581" s="70"/>
    </row>
    <row r="583" spans="1:8" ht="13.5" thickBot="1">
      <c r="F583" s="64" t="str">
        <f>F145</f>
        <v>J-J</v>
      </c>
      <c r="G583" s="41"/>
      <c r="H583" s="46">
        <f>H155</f>
        <v>15.774999999999999</v>
      </c>
    </row>
    <row r="584" spans="1:8" ht="13.5" thickTop="1"/>
    <row r="585" spans="1:8">
      <c r="F585" s="16" t="str">
        <f>F577</f>
        <v>less COLUMN</v>
      </c>
    </row>
    <row r="587" spans="1:8">
      <c r="F587" s="5">
        <v>4</v>
      </c>
      <c r="G587" s="29">
        <v>0.3</v>
      </c>
      <c r="H587" s="29">
        <f>F587*G587</f>
        <v>1.2</v>
      </c>
    </row>
    <row r="588" spans="1:8" ht="13.5" thickBot="1">
      <c r="F588" s="17" t="str">
        <f>F583</f>
        <v>J-J</v>
      </c>
      <c r="G588" s="44"/>
      <c r="H588" s="46">
        <f>H583-H587</f>
        <v>14.574999999999999</v>
      </c>
    </row>
    <row r="589" spans="1:8" ht="13.5" thickTop="1"/>
    <row r="591" spans="1:8" ht="13.5" thickBot="1">
      <c r="F591" s="64" t="str">
        <f>F162</f>
        <v>K-K</v>
      </c>
      <c r="G591" s="41"/>
      <c r="H591" s="46">
        <f>H166</f>
        <v>3.3999999999999995</v>
      </c>
    </row>
    <row r="592" spans="1:8" ht="13.5" thickTop="1"/>
    <row r="593" spans="6:8">
      <c r="F593" s="16" t="str">
        <f>F585</f>
        <v>less COLUMN</v>
      </c>
    </row>
    <row r="595" spans="6:8">
      <c r="G595" s="29">
        <v>0.3</v>
      </c>
      <c r="H595" s="29">
        <f>F595*G595</f>
        <v>0</v>
      </c>
    </row>
    <row r="596" spans="6:8" ht="13.5" thickBot="1">
      <c r="F596" s="17" t="str">
        <f>F591</f>
        <v>K-K</v>
      </c>
      <c r="G596" s="44"/>
      <c r="H596" s="46">
        <f>H591-H595</f>
        <v>3.3999999999999995</v>
      </c>
    </row>
    <row r="597" spans="6:8" ht="13.5" thickTop="1"/>
    <row r="599" spans="6:8" ht="13.5" thickBot="1">
      <c r="F599" s="64" t="str">
        <f>F172</f>
        <v>L-L</v>
      </c>
      <c r="G599" s="41"/>
      <c r="H599" s="46">
        <f>H187</f>
        <v>20.9</v>
      </c>
    </row>
    <row r="600" spans="6:8" ht="13.5" thickTop="1"/>
    <row r="601" spans="6:8">
      <c r="F601" s="16" t="str">
        <f>F593</f>
        <v>less COLUMN</v>
      </c>
    </row>
    <row r="603" spans="6:8">
      <c r="F603" s="5">
        <v>3</v>
      </c>
      <c r="G603" s="29">
        <v>0.3</v>
      </c>
      <c r="H603" s="29">
        <f>F603*G603</f>
        <v>0.89999999999999991</v>
      </c>
    </row>
    <row r="604" spans="6:8" ht="13.5" thickBot="1">
      <c r="F604" s="17" t="str">
        <f>F599</f>
        <v>L-L</v>
      </c>
      <c r="G604" s="44"/>
      <c r="H604" s="46">
        <f>H599-H603</f>
        <v>20</v>
      </c>
    </row>
    <row r="605" spans="6:8" ht="13.5" thickTop="1"/>
    <row r="615" spans="6:8" ht="13.5" thickBot="1">
      <c r="F615" s="16" t="str">
        <f>F198</f>
        <v xml:space="preserve">1-1. </v>
      </c>
      <c r="H615" s="50">
        <f>H204</f>
        <v>4.6500000000000004</v>
      </c>
    </row>
    <row r="616" spans="6:8">
      <c r="F616" s="5" t="s">
        <v>68</v>
      </c>
    </row>
    <row r="617" spans="6:8">
      <c r="F617" s="5">
        <v>1</v>
      </c>
      <c r="G617" s="29">
        <v>0.17499999999999999</v>
      </c>
      <c r="H617" s="29">
        <f>F617*G617</f>
        <v>0.17499999999999999</v>
      </c>
    </row>
    <row r="618" spans="6:8">
      <c r="H618" s="29">
        <f>F618*G618</f>
        <v>0</v>
      </c>
    </row>
    <row r="619" spans="6:8" ht="13.5" thickBot="1">
      <c r="H619" s="50">
        <f>SUM(H617:H618)</f>
        <v>0.17499999999999999</v>
      </c>
    </row>
    <row r="621" spans="6:8" ht="13.5" thickBot="1">
      <c r="F621" s="72" t="str">
        <f>F615</f>
        <v xml:space="preserve">1-1. </v>
      </c>
      <c r="G621" s="30"/>
      <c r="H621" s="31">
        <f>(H615-H619)</f>
        <v>4.4750000000000005</v>
      </c>
    </row>
    <row r="622" spans="6:8" ht="13.5" thickTop="1"/>
    <row r="623" spans="6:8" ht="13.5" thickBot="1">
      <c r="F623" s="9" t="str">
        <f>F223</f>
        <v xml:space="preserve">2-2 </v>
      </c>
      <c r="H623" s="50">
        <f>H219</f>
        <v>10.799999999999999</v>
      </c>
    </row>
    <row r="624" spans="6:8">
      <c r="F624" s="5" t="str">
        <f>F616</f>
        <v>less COLUMN</v>
      </c>
    </row>
    <row r="625" spans="6:8">
      <c r="H625" s="29">
        <f>F625*G625</f>
        <v>0</v>
      </c>
    </row>
    <row r="626" spans="6:8">
      <c r="F626" s="5">
        <v>2</v>
      </c>
      <c r="G626" s="29">
        <v>0.17499999999999999</v>
      </c>
      <c r="H626" s="29">
        <f>F626*G626</f>
        <v>0.35</v>
      </c>
    </row>
    <row r="627" spans="6:8" ht="13.5" thickBot="1">
      <c r="H627" s="50">
        <f>SUM(H625:H626)</f>
        <v>0.35</v>
      </c>
    </row>
    <row r="628" spans="6:8" ht="13.5" thickBot="1">
      <c r="F628" s="25" t="str">
        <f>F623</f>
        <v xml:space="preserve">2-2 </v>
      </c>
      <c r="G628" s="30"/>
      <c r="H628" s="31">
        <f>(H623-H627)</f>
        <v>10.45</v>
      </c>
    </row>
    <row r="629" spans="6:8" ht="13.5" thickTop="1"/>
    <row r="630" spans="6:8" ht="13.5" thickBot="1">
      <c r="F630" s="16" t="str">
        <f>F225</f>
        <v>3-3</v>
      </c>
      <c r="H630" s="50">
        <f>H229</f>
        <v>4.6500000000000004</v>
      </c>
    </row>
    <row r="631" spans="6:8">
      <c r="F631" s="5" t="str">
        <f>F624</f>
        <v>less COLUMN</v>
      </c>
    </row>
    <row r="632" spans="6:8">
      <c r="H632" s="29">
        <f>F632*G632</f>
        <v>0</v>
      </c>
    </row>
    <row r="633" spans="6:8">
      <c r="F633" s="5">
        <f>F231</f>
        <v>0</v>
      </c>
      <c r="G633" s="29">
        <v>0.15</v>
      </c>
      <c r="H633" s="29">
        <f>F633*G633</f>
        <v>0</v>
      </c>
    </row>
    <row r="634" spans="6:8" ht="13.5" thickBot="1">
      <c r="H634" s="50">
        <f>SUM(H632:H633)</f>
        <v>0</v>
      </c>
    </row>
    <row r="636" spans="6:8" ht="13.5" thickBot="1">
      <c r="F636" s="26" t="str">
        <f>F630</f>
        <v>3-3</v>
      </c>
      <c r="G636" s="31"/>
      <c r="H636" s="46">
        <f>(H630-H634)</f>
        <v>4.6500000000000004</v>
      </c>
    </row>
    <row r="637" spans="6:8" ht="13.5" thickTop="1"/>
    <row r="640" spans="6:8">
      <c r="F640" s="16" t="str">
        <f>F241</f>
        <v>4-4</v>
      </c>
      <c r="H640" s="29">
        <f>H251</f>
        <v>15.55</v>
      </c>
    </row>
    <row r="641" spans="6:8">
      <c r="F641" s="5" t="str">
        <f>F631</f>
        <v>less COLUMN</v>
      </c>
    </row>
    <row r="642" spans="6:8">
      <c r="F642" s="5">
        <v>3.5</v>
      </c>
      <c r="G642" s="29">
        <v>0.17499999999999999</v>
      </c>
      <c r="H642" s="29">
        <f>F642*G642</f>
        <v>0.61249999999999993</v>
      </c>
    </row>
    <row r="643" spans="6:8" ht="13.5" thickBot="1">
      <c r="F643" s="74" t="str">
        <f>F640</f>
        <v>4-4</v>
      </c>
      <c r="G643" s="44"/>
      <c r="H643" s="46">
        <f>(H640-H642)</f>
        <v>14.9375</v>
      </c>
    </row>
    <row r="644" spans="6:8" ht="13.5" thickTop="1"/>
    <row r="646" spans="6:8">
      <c r="F646" s="73" t="str">
        <f>F260</f>
        <v>5-5</v>
      </c>
      <c r="H646" s="29">
        <f>H265</f>
        <v>4.5999999999999996</v>
      </c>
    </row>
    <row r="647" spans="6:8">
      <c r="F647" s="5" t="str">
        <f>F641</f>
        <v>less COLUMN</v>
      </c>
    </row>
    <row r="648" spans="6:8">
      <c r="F648" s="5">
        <v>1</v>
      </c>
      <c r="G648" s="29">
        <v>0.17499999999999999</v>
      </c>
      <c r="H648" s="29">
        <f>F648*G648</f>
        <v>0.17499999999999999</v>
      </c>
    </row>
    <row r="649" spans="6:8">
      <c r="H649" s="29">
        <f>F649*G649</f>
        <v>0</v>
      </c>
    </row>
    <row r="650" spans="6:8" ht="13.5" thickBot="1">
      <c r="H650" s="30">
        <f>SUM(H648:H649)</f>
        <v>0.17499999999999999</v>
      </c>
    </row>
    <row r="651" spans="6:8" ht="14.25" thickTop="1" thickBot="1">
      <c r="F651" s="13" t="str">
        <f>F646</f>
        <v>5-5</v>
      </c>
      <c r="G651" s="44"/>
      <c r="H651" s="59">
        <f>(H646-H650)</f>
        <v>4.4249999999999998</v>
      </c>
    </row>
    <row r="652" spans="6:8" ht="13.5" thickTop="1"/>
    <row r="653" spans="6:8">
      <c r="F653" s="58" t="str">
        <f>F273</f>
        <v xml:space="preserve">6-6 </v>
      </c>
      <c r="H653" s="29">
        <f>H276</f>
        <v>6.6</v>
      </c>
    </row>
    <row r="654" spans="6:8">
      <c r="F654" s="5" t="str">
        <f>F647</f>
        <v>less COLUMN</v>
      </c>
    </row>
    <row r="655" spans="6:8">
      <c r="F655" s="5">
        <v>1</v>
      </c>
      <c r="G655" s="29">
        <v>0.3</v>
      </c>
      <c r="H655" s="29">
        <f>F655*G655</f>
        <v>0.3</v>
      </c>
    </row>
    <row r="656" spans="6:8" ht="13.5" thickBot="1">
      <c r="F656" s="17" t="str">
        <f>F653</f>
        <v xml:space="preserve">6-6 </v>
      </c>
      <c r="G656" s="44"/>
      <c r="H656" s="46">
        <f>(H653-H655)</f>
        <v>6.3</v>
      </c>
    </row>
    <row r="657" spans="6:8" ht="13.5" thickTop="1"/>
    <row r="658" spans="6:8">
      <c r="F658" s="71"/>
      <c r="G658" s="41"/>
      <c r="H658" s="61"/>
    </row>
    <row r="659" spans="6:8" ht="13.5" thickBot="1">
      <c r="F659" s="71" t="str">
        <f>F285</f>
        <v xml:space="preserve">7-7 </v>
      </c>
      <c r="G659" s="41"/>
      <c r="H659" s="46">
        <f>H288</f>
        <v>3.8250000000000002</v>
      </c>
    </row>
    <row r="660" spans="6:8" ht="13.5" thickTop="1"/>
    <row r="661" spans="6:8">
      <c r="F661" s="16" t="str">
        <f>F654</f>
        <v>less COLUMN</v>
      </c>
    </row>
    <row r="663" spans="6:8">
      <c r="F663" s="5">
        <v>1</v>
      </c>
      <c r="G663" s="29">
        <v>0.17499999999999999</v>
      </c>
      <c r="H663" s="29">
        <f>F663*G663</f>
        <v>0.17499999999999999</v>
      </c>
    </row>
    <row r="664" spans="6:8" ht="13.5" thickBot="1">
      <c r="F664" s="17" t="str">
        <f>F659</f>
        <v xml:space="preserve">7-7 </v>
      </c>
      <c r="G664" s="44"/>
      <c r="H664" s="46">
        <f>(H659-H663)</f>
        <v>3.6500000000000004</v>
      </c>
    </row>
    <row r="665" spans="6:8" ht="13.5" thickTop="1"/>
    <row r="667" spans="6:8">
      <c r="F667" s="15"/>
    </row>
    <row r="668" spans="6:8">
      <c r="F668" s="15"/>
    </row>
    <row r="669" spans="6:8" ht="13.5" thickBot="1">
      <c r="F669" s="15" t="str">
        <f>F296</f>
        <v>8-8</v>
      </c>
      <c r="H669" s="30">
        <f>H301</f>
        <v>11.35</v>
      </c>
    </row>
    <row r="670" spans="6:8" ht="13.5" thickTop="1">
      <c r="F670" s="16" t="s">
        <v>22</v>
      </c>
    </row>
    <row r="671" spans="6:8">
      <c r="F671" s="5">
        <v>2</v>
      </c>
      <c r="G671" s="29">
        <v>0.17499999999999999</v>
      </c>
      <c r="H671" s="29">
        <f>F671*G671</f>
        <v>0.35</v>
      </c>
    </row>
    <row r="673" spans="6:8" ht="13.5" thickBot="1">
      <c r="H673" s="30">
        <f>SUM(H671)</f>
        <v>0.35</v>
      </c>
    </row>
    <row r="674" spans="6:8" ht="13.5" thickTop="1"/>
    <row r="675" spans="6:8" ht="13.5" thickBot="1">
      <c r="F675" s="17" t="str">
        <f>F669</f>
        <v>8-8</v>
      </c>
      <c r="G675" s="44"/>
      <c r="H675" s="47">
        <f>(H669-H673)</f>
        <v>11</v>
      </c>
    </row>
    <row r="676" spans="6:8" ht="13.5" thickTop="1">
      <c r="F676" s="60"/>
      <c r="G676" s="41"/>
      <c r="H676" s="61"/>
    </row>
    <row r="677" spans="6:8">
      <c r="F677" s="60"/>
      <c r="G677" s="41"/>
      <c r="H677" s="61"/>
    </row>
    <row r="678" spans="6:8">
      <c r="F678" s="60"/>
      <c r="G678" s="41"/>
      <c r="H678" s="61"/>
    </row>
    <row r="679" spans="6:8">
      <c r="F679" s="60"/>
      <c r="G679" s="41"/>
      <c r="H679" s="61"/>
    </row>
    <row r="680" spans="6:8" ht="13.5" thickBot="1">
      <c r="F680" s="15" t="str">
        <f>F311</f>
        <v>9-9</v>
      </c>
      <c r="H680" s="30">
        <f>H316</f>
        <v>6.3</v>
      </c>
    </row>
    <row r="681" spans="6:8" ht="13.5" thickTop="1">
      <c r="F681" s="16" t="s">
        <v>22</v>
      </c>
    </row>
    <row r="682" spans="6:8">
      <c r="G682" s="29">
        <v>0.15</v>
      </c>
      <c r="H682" s="29">
        <f>F682*G682</f>
        <v>0</v>
      </c>
    </row>
    <row r="684" spans="6:8" ht="13.5" thickBot="1">
      <c r="H684" s="30">
        <f>SUM(H682)</f>
        <v>0</v>
      </c>
    </row>
    <row r="685" spans="6:8" ht="13.5" thickTop="1"/>
    <row r="686" spans="6:8" ht="13.5" thickBot="1">
      <c r="F686" s="17" t="str">
        <f>F680</f>
        <v>9-9</v>
      </c>
      <c r="G686" s="44"/>
      <c r="H686" s="47">
        <f>(H680-H684)</f>
        <v>6.3</v>
      </c>
    </row>
    <row r="687" spans="6:8" ht="13.5" thickTop="1">
      <c r="F687" s="60"/>
      <c r="G687" s="41"/>
      <c r="H687" s="61"/>
    </row>
    <row r="688" spans="6:8">
      <c r="F688" s="60"/>
      <c r="G688" s="41"/>
      <c r="H688" s="61"/>
    </row>
    <row r="689" spans="6:8">
      <c r="F689" s="60"/>
      <c r="G689" s="41"/>
      <c r="H689" s="61"/>
    </row>
    <row r="690" spans="6:8" ht="13.5" thickBot="1">
      <c r="F690" s="15" t="str">
        <f>F325</f>
        <v>10-10</v>
      </c>
      <c r="H690" s="30">
        <f>H333</f>
        <v>16</v>
      </c>
    </row>
    <row r="691" spans="6:8" ht="13.5" thickTop="1">
      <c r="F691" s="16" t="s">
        <v>22</v>
      </c>
    </row>
    <row r="692" spans="6:8">
      <c r="F692" s="5">
        <v>1</v>
      </c>
      <c r="G692" s="29">
        <v>0.17499999999999999</v>
      </c>
      <c r="H692" s="29">
        <f>F692*G692</f>
        <v>0.17499999999999999</v>
      </c>
    </row>
    <row r="693" spans="6:8">
      <c r="F693" s="5">
        <v>2</v>
      </c>
      <c r="G693" s="29">
        <v>0.17499999999999999</v>
      </c>
      <c r="H693" s="29">
        <f>F693*G693</f>
        <v>0.35</v>
      </c>
    </row>
    <row r="694" spans="6:8" ht="13.5" thickBot="1">
      <c r="H694" s="30">
        <f>SUM(H692:H693)</f>
        <v>0.52499999999999991</v>
      </c>
    </row>
    <row r="695" spans="6:8" ht="13.5" thickTop="1"/>
    <row r="696" spans="6:8" ht="13.5" thickBot="1">
      <c r="F696" s="17" t="str">
        <f>F690</f>
        <v>10-10</v>
      </c>
      <c r="G696" s="44"/>
      <c r="H696" s="47">
        <f>(H690-H694)</f>
        <v>15.475</v>
      </c>
    </row>
    <row r="697" spans="6:8" ht="13.5" thickTop="1">
      <c r="F697" s="60"/>
      <c r="G697" s="41"/>
      <c r="H697" s="61"/>
    </row>
    <row r="698" spans="6:8">
      <c r="F698" s="60"/>
      <c r="G698" s="41"/>
      <c r="H698" s="61"/>
    </row>
    <row r="699" spans="6:8">
      <c r="F699" s="60"/>
      <c r="G699" s="41"/>
      <c r="H699" s="61"/>
    </row>
    <row r="700" spans="6:8">
      <c r="F700" s="60"/>
      <c r="G700" s="41"/>
      <c r="H700" s="61"/>
    </row>
    <row r="701" spans="6:8" ht="13.5" thickBot="1">
      <c r="F701" s="15" t="str">
        <f>F342</f>
        <v>11-11</v>
      </c>
      <c r="H701" s="30">
        <f>H347</f>
        <v>9.9</v>
      </c>
    </row>
    <row r="702" spans="6:8" ht="13.5" thickTop="1">
      <c r="F702" s="16" t="s">
        <v>22</v>
      </c>
    </row>
    <row r="703" spans="6:8">
      <c r="F703" s="5">
        <v>1</v>
      </c>
      <c r="G703" s="29">
        <v>0.3</v>
      </c>
      <c r="H703" s="29">
        <f>F703*G703</f>
        <v>0.3</v>
      </c>
    </row>
    <row r="705" spans="6:8" ht="13.5" thickBot="1">
      <c r="H705" s="30">
        <f>SUM(H703)</f>
        <v>0.3</v>
      </c>
    </row>
    <row r="706" spans="6:8" ht="13.5" thickTop="1"/>
    <row r="707" spans="6:8" ht="13.5" thickBot="1">
      <c r="F707" s="17" t="str">
        <f>F701</f>
        <v>11-11</v>
      </c>
      <c r="G707" s="44"/>
      <c r="H707" s="47">
        <f>(H701-H705)</f>
        <v>9.6</v>
      </c>
    </row>
    <row r="708" spans="6:8" ht="13.5" thickTop="1">
      <c r="F708" s="60"/>
      <c r="G708" s="41"/>
      <c r="H708" s="61"/>
    </row>
    <row r="709" spans="6:8">
      <c r="F709" s="60"/>
      <c r="G709" s="41"/>
      <c r="H709" s="61"/>
    </row>
    <row r="710" spans="6:8">
      <c r="F710" s="60"/>
      <c r="G710" s="41"/>
      <c r="H710" s="61"/>
    </row>
    <row r="711" spans="6:8">
      <c r="F711" s="60"/>
      <c r="G711" s="41"/>
      <c r="H711" s="61"/>
    </row>
    <row r="712" spans="6:8">
      <c r="F712" s="60"/>
      <c r="G712" s="41"/>
      <c r="H712" s="61"/>
    </row>
    <row r="713" spans="6:8">
      <c r="F713" s="60"/>
      <c r="G713" s="41"/>
      <c r="H713" s="61"/>
    </row>
    <row r="714" spans="6:8">
      <c r="F714" s="60"/>
      <c r="G714" s="41"/>
      <c r="H714" s="61"/>
    </row>
    <row r="715" spans="6:8">
      <c r="F715" s="60"/>
      <c r="G715" s="41"/>
      <c r="H715" s="61"/>
    </row>
    <row r="716" spans="6:8">
      <c r="F716" s="60"/>
      <c r="G716" s="41"/>
      <c r="H716" s="61"/>
    </row>
    <row r="717" spans="6:8">
      <c r="F717" s="60"/>
      <c r="G717" s="41"/>
      <c r="H717" s="61"/>
    </row>
    <row r="718" spans="6:8">
      <c r="F718" s="60"/>
      <c r="G718" s="41"/>
      <c r="H718" s="61"/>
    </row>
    <row r="719" spans="6:8">
      <c r="F719" s="60" t="s">
        <v>118</v>
      </c>
      <c r="G719" s="41"/>
      <c r="H719" s="61"/>
    </row>
    <row r="720" spans="6:8">
      <c r="F720" s="60" t="str">
        <f>F535</f>
        <v>A-A</v>
      </c>
      <c r="G720" s="41">
        <f>H535</f>
        <v>3.0500000000000003</v>
      </c>
      <c r="H720" s="61"/>
    </row>
    <row r="721" spans="6:8">
      <c r="F721" s="60" t="str">
        <f>F542</f>
        <v>B-B</v>
      </c>
      <c r="G721" s="41">
        <f>H542</f>
        <v>4.8499999999999996</v>
      </c>
      <c r="H721" s="61"/>
    </row>
    <row r="722" spans="6:8">
      <c r="F722" s="60" t="str">
        <f>F550</f>
        <v>C-C</v>
      </c>
      <c r="G722" s="41">
        <f>H550</f>
        <v>2.6</v>
      </c>
      <c r="H722" s="61"/>
    </row>
    <row r="723" spans="6:8">
      <c r="F723" s="60" t="str">
        <f>F555</f>
        <v>D-D</v>
      </c>
      <c r="G723" s="41">
        <f>H555</f>
        <v>3.8999999999999995</v>
      </c>
      <c r="H723" s="61"/>
    </row>
    <row r="724" spans="6:8">
      <c r="F724" s="60" t="str">
        <f>F561</f>
        <v>E-E</v>
      </c>
      <c r="G724" s="41">
        <f>H561</f>
        <v>8.0250000000000004</v>
      </c>
      <c r="H724" s="61"/>
    </row>
    <row r="725" spans="6:8">
      <c r="F725" s="60" t="str">
        <f>F567</f>
        <v>F-F</v>
      </c>
      <c r="G725" s="41">
        <f>H567</f>
        <v>4.0499999999999989</v>
      </c>
      <c r="H725" s="61"/>
    </row>
    <row r="726" spans="6:8">
      <c r="F726" s="60" t="str">
        <f>F572</f>
        <v>G-G</v>
      </c>
      <c r="G726" s="41">
        <f>H572</f>
        <v>8.5750000000000011</v>
      </c>
      <c r="H726" s="61"/>
    </row>
    <row r="727" spans="6:8">
      <c r="F727" s="60" t="str">
        <f>F580</f>
        <v>H-H</v>
      </c>
      <c r="G727" s="41">
        <f>H580</f>
        <v>4.8499999999999996</v>
      </c>
      <c r="H727" s="61"/>
    </row>
    <row r="728" spans="6:8">
      <c r="F728" s="60" t="str">
        <f>F588</f>
        <v>J-J</v>
      </c>
      <c r="G728" s="41">
        <f>H588</f>
        <v>14.574999999999999</v>
      </c>
      <c r="H728" s="61"/>
    </row>
    <row r="729" spans="6:8">
      <c r="F729" s="60" t="str">
        <f>F596</f>
        <v>K-K</v>
      </c>
      <c r="G729" s="41">
        <f>H596</f>
        <v>3.3999999999999995</v>
      </c>
      <c r="H729" s="61"/>
    </row>
    <row r="730" spans="6:8">
      <c r="F730" s="60" t="str">
        <f>F604</f>
        <v>L-L</v>
      </c>
      <c r="G730" s="41">
        <f>H604</f>
        <v>20</v>
      </c>
      <c r="H730" s="61"/>
    </row>
    <row r="731" spans="6:8">
      <c r="F731" s="60"/>
      <c r="G731" s="41"/>
      <c r="H731" s="61"/>
    </row>
    <row r="732" spans="6:8">
      <c r="F732" s="60" t="str">
        <f>F621</f>
        <v xml:space="preserve">1-1. </v>
      </c>
      <c r="G732" s="41">
        <f>H621</f>
        <v>4.4750000000000005</v>
      </c>
      <c r="H732" s="61"/>
    </row>
    <row r="733" spans="6:8">
      <c r="F733" s="60" t="str">
        <f>F628</f>
        <v xml:space="preserve">2-2 </v>
      </c>
      <c r="G733" s="41">
        <f>H628</f>
        <v>10.45</v>
      </c>
      <c r="H733" s="61"/>
    </row>
    <row r="734" spans="6:8">
      <c r="F734" s="60" t="str">
        <f>F636</f>
        <v>3-3</v>
      </c>
      <c r="G734" s="41">
        <f>H636</f>
        <v>4.6500000000000004</v>
      </c>
      <c r="H734" s="61"/>
    </row>
    <row r="735" spans="6:8">
      <c r="F735" s="60" t="str">
        <f>F643</f>
        <v>4-4</v>
      </c>
      <c r="G735" s="41">
        <f>H643</f>
        <v>14.9375</v>
      </c>
      <c r="H735" s="61"/>
    </row>
    <row r="736" spans="6:8">
      <c r="F736" s="60" t="str">
        <f>F651</f>
        <v>5-5</v>
      </c>
      <c r="G736" s="41">
        <f>H651</f>
        <v>4.4249999999999998</v>
      </c>
      <c r="H736" s="61"/>
    </row>
    <row r="737" spans="4:8">
      <c r="F737" s="60" t="str">
        <f>F656</f>
        <v xml:space="preserve">6-6 </v>
      </c>
      <c r="G737" s="41">
        <f>H656</f>
        <v>6.3</v>
      </c>
      <c r="H737" s="61"/>
    </row>
    <row r="738" spans="4:8">
      <c r="F738" s="60" t="str">
        <f>F664</f>
        <v xml:space="preserve">7-7 </v>
      </c>
      <c r="G738" s="41">
        <f>H664</f>
        <v>3.6500000000000004</v>
      </c>
      <c r="H738" s="61"/>
    </row>
    <row r="739" spans="4:8">
      <c r="F739" s="60" t="str">
        <f>F675</f>
        <v>8-8</v>
      </c>
      <c r="G739" s="41">
        <f>H675</f>
        <v>11</v>
      </c>
      <c r="H739" s="61"/>
    </row>
    <row r="740" spans="4:8">
      <c r="F740" s="60" t="str">
        <f>F686</f>
        <v>9-9</v>
      </c>
      <c r="G740" s="41">
        <f>H686</f>
        <v>6.3</v>
      </c>
      <c r="H740" s="61"/>
    </row>
    <row r="741" spans="4:8">
      <c r="F741" s="60" t="str">
        <f>F696</f>
        <v>10-10</v>
      </c>
      <c r="G741" s="41">
        <f>H696</f>
        <v>15.475</v>
      </c>
      <c r="H741" s="61"/>
    </row>
    <row r="742" spans="4:8">
      <c r="F742" s="60" t="str">
        <f>F707</f>
        <v>11-11</v>
      </c>
      <c r="G742" s="41">
        <f>H707</f>
        <v>9.6</v>
      </c>
      <c r="H742" s="61"/>
    </row>
    <row r="743" spans="4:8">
      <c r="F743" s="60"/>
      <c r="G743" s="41"/>
      <c r="H743" s="61"/>
    </row>
    <row r="744" spans="4:8" ht="13.5" thickBot="1">
      <c r="F744" s="60"/>
      <c r="G744" s="75">
        <f>SUM(G720:G743)</f>
        <v>169.13749999999999</v>
      </c>
      <c r="H744" s="61"/>
    </row>
    <row r="745" spans="4:8">
      <c r="F745" s="60"/>
      <c r="G745" s="41"/>
      <c r="H745" s="61"/>
    </row>
    <row r="746" spans="4:8">
      <c r="F746" s="60"/>
      <c r="G746" s="41"/>
      <c r="H746" s="61"/>
    </row>
    <row r="747" spans="4:8">
      <c r="F747" s="60"/>
      <c r="G747" s="41"/>
      <c r="H747" s="61"/>
    </row>
    <row r="748" spans="4:8">
      <c r="F748" s="76" t="str">
        <f>F528</f>
        <v>Blockwork</v>
      </c>
      <c r="G748" s="41"/>
      <c r="H748" s="61"/>
    </row>
    <row r="749" spans="4:8">
      <c r="D749" s="21">
        <f>G744</f>
        <v>169.13749999999999</v>
      </c>
      <c r="G749" s="5"/>
    </row>
    <row r="750" spans="4:8">
      <c r="D750" s="11">
        <f>G514</f>
        <v>0.9</v>
      </c>
      <c r="G750" s="5"/>
    </row>
    <row r="751" spans="4:8" ht="13.5" thickBot="1">
      <c r="E751" s="12">
        <f>D749*D750</f>
        <v>152.22375</v>
      </c>
    </row>
    <row r="752" spans="4:8" ht="13.5" thickTop="1">
      <c r="E752" s="24"/>
    </row>
    <row r="753" spans="4:7" ht="13.5" thickBot="1">
      <c r="E753" s="24"/>
    </row>
    <row r="754" spans="4:7">
      <c r="G754" s="55" t="s">
        <v>66</v>
      </c>
    </row>
    <row r="755" spans="4:7" ht="13.5" thickBot="1">
      <c r="G755" s="56">
        <f>D749*D750*0.15</f>
        <v>22.833562499999999</v>
      </c>
    </row>
    <row r="760" spans="4:7">
      <c r="F760" s="6" t="str">
        <f>F15</f>
        <v>HCF</v>
      </c>
    </row>
    <row r="761" spans="4:7">
      <c r="D761" s="4">
        <v>2.375</v>
      </c>
      <c r="F761" s="4">
        <f>1+1.85</f>
        <v>2.85</v>
      </c>
      <c r="G761" s="5">
        <v>0.15</v>
      </c>
    </row>
    <row r="762" spans="4:7">
      <c r="D762" s="7">
        <v>0.9</v>
      </c>
      <c r="E762" s="4">
        <f>D761*D762</f>
        <v>2.1375000000000002</v>
      </c>
      <c r="F762" s="7">
        <v>1.8</v>
      </c>
      <c r="G762" s="29">
        <v>0.15</v>
      </c>
    </row>
    <row r="763" spans="4:7">
      <c r="D763" s="4">
        <v>2.375</v>
      </c>
      <c r="F763" s="4">
        <v>3</v>
      </c>
      <c r="G763" s="29">
        <v>0.15</v>
      </c>
    </row>
    <row r="764" spans="4:7">
      <c r="D764" s="7">
        <v>1.55</v>
      </c>
      <c r="E764" s="4">
        <f>D763*D764</f>
        <v>3.6812499999999999</v>
      </c>
      <c r="F764" s="7">
        <v>3</v>
      </c>
      <c r="G764" s="29">
        <v>0.15</v>
      </c>
    </row>
    <row r="765" spans="4:7">
      <c r="D765" s="4">
        <v>4.55</v>
      </c>
      <c r="F765" s="4">
        <v>4.8</v>
      </c>
      <c r="G765" s="29">
        <v>0.15</v>
      </c>
    </row>
    <row r="766" spans="4:7">
      <c r="D766" s="7">
        <v>4.2</v>
      </c>
      <c r="E766" s="4">
        <f>D765*D766</f>
        <v>19.11</v>
      </c>
      <c r="F766" s="7">
        <v>3</v>
      </c>
      <c r="G766" s="29">
        <v>0.15</v>
      </c>
    </row>
    <row r="767" spans="4:7">
      <c r="D767" s="4">
        <f>1.875+0.95-0.15</f>
        <v>2.6750000000000003</v>
      </c>
      <c r="F767" s="4">
        <v>3</v>
      </c>
      <c r="G767" s="29">
        <v>0.15</v>
      </c>
    </row>
    <row r="768" spans="4:7">
      <c r="D768" s="7">
        <v>1.55</v>
      </c>
      <c r="E768" s="4">
        <f>D767*D768</f>
        <v>4.1462500000000002</v>
      </c>
      <c r="F768" s="7">
        <v>2.4</v>
      </c>
      <c r="G768" s="29">
        <v>0.15</v>
      </c>
    </row>
    <row r="769" spans="4:7">
      <c r="D769" s="4">
        <v>3.2749999999999999</v>
      </c>
      <c r="F769" s="4">
        <f>3+1.8+1.2+2.4+1.2+3</f>
        <v>12.6</v>
      </c>
      <c r="G769" s="29">
        <v>0.15</v>
      </c>
    </row>
    <row r="770" spans="4:7">
      <c r="D770" s="7">
        <v>3.75</v>
      </c>
      <c r="E770" s="4">
        <f>D769*D770</f>
        <v>12.28125</v>
      </c>
      <c r="F770" s="7">
        <v>1.5</v>
      </c>
      <c r="G770" s="29">
        <v>0.15</v>
      </c>
    </row>
    <row r="771" spans="4:7">
      <c r="D771" s="4">
        <v>3.75</v>
      </c>
      <c r="F771" s="4">
        <v>4.2</v>
      </c>
      <c r="G771" s="29">
        <v>0.15</v>
      </c>
    </row>
    <row r="772" spans="4:7">
      <c r="D772" s="7">
        <v>2.0249999999999999</v>
      </c>
      <c r="E772" s="4">
        <f>D771*D772</f>
        <v>7.59375</v>
      </c>
      <c r="F772" s="7">
        <f>3.6+0.6</f>
        <v>4.2</v>
      </c>
      <c r="G772" s="29">
        <v>0.15</v>
      </c>
    </row>
    <row r="773" spans="4:7">
      <c r="D773" s="4">
        <v>1.55</v>
      </c>
      <c r="F773" s="4">
        <v>4.2</v>
      </c>
      <c r="G773" s="29">
        <v>0.15</v>
      </c>
    </row>
    <row r="774" spans="4:7">
      <c r="D774" s="7">
        <v>3.15</v>
      </c>
      <c r="E774" s="4">
        <f>D773*D774</f>
        <v>4.8825000000000003</v>
      </c>
      <c r="F774" s="7">
        <v>1.8</v>
      </c>
      <c r="G774" s="29">
        <v>0.15</v>
      </c>
    </row>
    <row r="775" spans="4:7">
      <c r="D775" s="4">
        <v>4.2</v>
      </c>
      <c r="F775" s="29">
        <f>3+1.2+1.8</f>
        <v>6</v>
      </c>
      <c r="G775" s="29">
        <v>0.15</v>
      </c>
    </row>
    <row r="776" spans="4:7">
      <c r="D776" s="7">
        <v>3.7250000000000001</v>
      </c>
      <c r="E776" s="4">
        <f>D775*D776</f>
        <v>15.645000000000001</v>
      </c>
      <c r="F776" s="29">
        <v>1.8</v>
      </c>
      <c r="G776" s="29">
        <v>0.15</v>
      </c>
    </row>
    <row r="777" spans="4:7">
      <c r="D777" s="4">
        <f>2.775+0.375-0.15</f>
        <v>3</v>
      </c>
      <c r="F777" s="29">
        <v>4.2</v>
      </c>
      <c r="G777" s="29">
        <v>0.15</v>
      </c>
    </row>
    <row r="778" spans="4:7">
      <c r="D778" s="7">
        <f>1.55+0.425+1.275-0.15</f>
        <v>3.1</v>
      </c>
      <c r="E778" s="4">
        <f>D777*D778</f>
        <v>9.3000000000000007</v>
      </c>
      <c r="F778" s="29">
        <v>3.6</v>
      </c>
      <c r="G778" s="29">
        <v>0.15</v>
      </c>
    </row>
    <row r="779" spans="4:7">
      <c r="D779" s="4">
        <f>1.875+0.95+2.775+0.375+2.1+1.2-0.15</f>
        <v>9.1249999999999982</v>
      </c>
    </row>
    <row r="780" spans="4:7">
      <c r="D780" s="7">
        <v>1.2</v>
      </c>
      <c r="E780" s="4">
        <f>D779*D780</f>
        <v>10.949999999999998</v>
      </c>
    </row>
    <row r="781" spans="4:7">
      <c r="D781" s="4">
        <f>0.375+1.691+1.275+0.425-0.15</f>
        <v>3.6159999999999997</v>
      </c>
    </row>
    <row r="782" spans="4:7">
      <c r="D782" s="7">
        <f>2.1+2-0.15</f>
        <v>3.9499999999999997</v>
      </c>
      <c r="E782" s="4">
        <f>D781*D782</f>
        <v>14.283199999999997</v>
      </c>
    </row>
    <row r="783" spans="4:7">
      <c r="D783" s="4">
        <v>4.2</v>
      </c>
    </row>
    <row r="784" spans="4:7">
      <c r="D784" s="7">
        <f>1.4-0.15</f>
        <v>1.25</v>
      </c>
      <c r="E784" s="4">
        <f>D783*D784</f>
        <v>5.25</v>
      </c>
    </row>
    <row r="785" spans="4:5">
      <c r="D785" s="4">
        <v>4</v>
      </c>
    </row>
    <row r="786" spans="4:5">
      <c r="D786" s="7">
        <f>0.375</f>
        <v>0.375</v>
      </c>
      <c r="E786" s="4">
        <f>D785*D786</f>
        <v>1.5</v>
      </c>
    </row>
    <row r="787" spans="4:5">
      <c r="D787" s="4">
        <f>4.2</f>
        <v>4.2</v>
      </c>
    </row>
    <row r="788" spans="4:5">
      <c r="D788" s="7">
        <f>0.375+1.691+1.275+0.425-0.15</f>
        <v>3.6159999999999997</v>
      </c>
      <c r="E788" s="4">
        <f>D787*D788</f>
        <v>15.187199999999999</v>
      </c>
    </row>
    <row r="789" spans="4:5">
      <c r="D789" s="4">
        <v>3.15</v>
      </c>
    </row>
    <row r="790" spans="4:5">
      <c r="D790" s="7">
        <v>0.9</v>
      </c>
      <c r="E790" s="4">
        <f>D789*D790</f>
        <v>2.835</v>
      </c>
    </row>
    <row r="791" spans="4:5">
      <c r="D791" s="4">
        <f>4.125+0.15</f>
        <v>4.2750000000000004</v>
      </c>
    </row>
    <row r="792" spans="4:5">
      <c r="D792" s="7">
        <f>4.15+0.15</f>
        <v>4.3000000000000007</v>
      </c>
      <c r="E792" s="4">
        <f>D791*D792</f>
        <v>18.382500000000004</v>
      </c>
    </row>
    <row r="793" spans="4:5">
      <c r="D793" s="4">
        <f>D791</f>
        <v>4.2750000000000004</v>
      </c>
    </row>
    <row r="794" spans="4:5">
      <c r="D794" s="7">
        <f>2.925+0.15</f>
        <v>3.0749999999999997</v>
      </c>
      <c r="E794" s="4">
        <f>D793*D794</f>
        <v>13.145625000000001</v>
      </c>
    </row>
    <row r="795" spans="4:5">
      <c r="D795" s="4">
        <f>D793</f>
        <v>4.2750000000000004</v>
      </c>
    </row>
    <row r="796" spans="4:5">
      <c r="D796" s="7">
        <f>D794</f>
        <v>3.0749999999999997</v>
      </c>
      <c r="E796" s="4">
        <f>D795*D796</f>
        <v>13.145625000000001</v>
      </c>
    </row>
    <row r="797" spans="4:5">
      <c r="D797" s="4">
        <v>3.15</v>
      </c>
    </row>
    <row r="798" spans="4:5">
      <c r="D798" s="7">
        <v>3.15</v>
      </c>
      <c r="E798" s="4">
        <f>D797*D798</f>
        <v>9.9224999999999994</v>
      </c>
    </row>
    <row r="799" spans="4:5">
      <c r="D799" s="4">
        <f>6.3+0.15</f>
        <v>6.45</v>
      </c>
    </row>
    <row r="800" spans="4:5">
      <c r="D800" s="7">
        <f>3.075+0.15</f>
        <v>3.2250000000000001</v>
      </c>
      <c r="E800" s="4">
        <f>D799*D800</f>
        <v>20.80125</v>
      </c>
    </row>
    <row r="801" spans="4:6">
      <c r="D801" s="4">
        <f>4.15+0.15</f>
        <v>4.3000000000000007</v>
      </c>
    </row>
    <row r="802" spans="4:6">
      <c r="D802" s="7">
        <f>4.125+0.15</f>
        <v>4.2750000000000004</v>
      </c>
      <c r="E802" s="4">
        <f>D801*D802</f>
        <v>18.382500000000004</v>
      </c>
    </row>
    <row r="803" spans="4:6">
      <c r="D803" s="4">
        <f>2.65+0.15</f>
        <v>2.8</v>
      </c>
    </row>
    <row r="804" spans="4:6">
      <c r="D804" s="7">
        <f>1.25+0.15</f>
        <v>1.4</v>
      </c>
      <c r="E804" s="4">
        <f>D803*D804</f>
        <v>3.9199999999999995</v>
      </c>
    </row>
    <row r="805" spans="4:6">
      <c r="D805" s="4">
        <f>D803</f>
        <v>2.8</v>
      </c>
    </row>
    <row r="806" spans="4:6">
      <c r="D806" s="7">
        <f>D804</f>
        <v>1.4</v>
      </c>
      <c r="E806" s="4">
        <f>D805*D806</f>
        <v>3.9199999999999995</v>
      </c>
    </row>
    <row r="807" spans="4:6">
      <c r="D807" s="4">
        <v>4.2</v>
      </c>
    </row>
    <row r="808" spans="4:6">
      <c r="D808" s="7">
        <v>4.2</v>
      </c>
      <c r="E808" s="4">
        <f>D807*D808</f>
        <v>17.64</v>
      </c>
    </row>
    <row r="809" spans="4:6" ht="13.5" thickBot="1">
      <c r="E809" s="8">
        <f>SUM(E762:E808)</f>
        <v>248.04289999999997</v>
      </c>
    </row>
    <row r="810" spans="4:6" ht="13.5" thickTop="1">
      <c r="D810" s="4" t="s">
        <v>42</v>
      </c>
      <c r="E810" s="4">
        <v>0.45</v>
      </c>
    </row>
    <row r="811" spans="4:6">
      <c r="E811" s="37">
        <f>E809*E810</f>
        <v>111.619305</v>
      </c>
    </row>
    <row r="812" spans="4:6" ht="13.5" thickBot="1">
      <c r="E812" s="77">
        <f>E811</f>
        <v>111.619305</v>
      </c>
      <c r="F812" s="5" t="s">
        <v>43</v>
      </c>
    </row>
    <row r="819" spans="3:11">
      <c r="F819" s="6" t="str">
        <f>F16</f>
        <v>Formwork to sides of Bed</v>
      </c>
    </row>
    <row r="821" spans="3:11">
      <c r="C821" s="3">
        <v>2</v>
      </c>
      <c r="D821" s="4">
        <v>20.149999999999999</v>
      </c>
      <c r="E821" s="4">
        <f>C821*D821</f>
        <v>40.299999999999997</v>
      </c>
    </row>
    <row r="822" spans="3:11">
      <c r="C822" s="3">
        <v>2</v>
      </c>
      <c r="D822" s="4">
        <v>17.45</v>
      </c>
      <c r="E822" s="4">
        <f>C822*D822</f>
        <v>34.9</v>
      </c>
    </row>
    <row r="823" spans="3:11" ht="13.5" thickBot="1">
      <c r="E823" s="8">
        <f>SUM(E821:E822)</f>
        <v>75.199999999999989</v>
      </c>
    </row>
    <row r="824" spans="3:11" ht="14.25" thickTop="1" thickBot="1">
      <c r="E824" s="12">
        <f>E823</f>
        <v>75.199999999999989</v>
      </c>
      <c r="F824" s="5" t="s">
        <v>44</v>
      </c>
    </row>
    <row r="825" spans="3:11" ht="13.5" thickTop="1"/>
    <row r="827" spans="3:11">
      <c r="F827" s="6" t="str">
        <f>F17</f>
        <v>Conc in floor bed</v>
      </c>
    </row>
    <row r="828" spans="3:11">
      <c r="D828" s="4">
        <f>0.375+2.1+4.65+0.3</f>
        <v>7.4249999999999998</v>
      </c>
    </row>
    <row r="829" spans="3:11">
      <c r="D829" s="7">
        <f>17.475</f>
        <v>17.475000000000001</v>
      </c>
      <c r="E829" s="4">
        <f>D828*D829</f>
        <v>129.75187500000001</v>
      </c>
      <c r="K829" s="5">
        <f>5.85</f>
        <v>5.85</v>
      </c>
    </row>
    <row r="830" spans="3:11">
      <c r="D830" s="4">
        <f>1.5+3.1</f>
        <v>4.5999999999999996</v>
      </c>
      <c r="K830" s="5">
        <v>0.3</v>
      </c>
    </row>
    <row r="831" spans="3:11">
      <c r="D831" s="7">
        <f>2.8+1.4+0.375+1.7+1.275+0.425+1.55+3.025+0.15</f>
        <v>12.7</v>
      </c>
      <c r="E831" s="4">
        <f>D830*D831</f>
        <v>58.419999999999995</v>
      </c>
      <c r="K831" s="5">
        <f>SUM(K829:K830)</f>
        <v>6.1499999999999995</v>
      </c>
    </row>
    <row r="832" spans="3:11">
      <c r="D832" s="4">
        <f>D831</f>
        <v>12.7</v>
      </c>
    </row>
    <row r="833" spans="4:9">
      <c r="D833" s="7">
        <f>0.95+2.775</f>
        <v>3.7249999999999996</v>
      </c>
      <c r="E833" s="4">
        <f>D832*D833</f>
        <v>47.30749999999999</v>
      </c>
    </row>
    <row r="834" spans="4:9">
      <c r="D834" s="4">
        <f>1+1.85+1.875</f>
        <v>4.7249999999999996</v>
      </c>
    </row>
    <row r="835" spans="4:9">
      <c r="D835" s="7">
        <f>3.025+1.55+0.425+1.275+1.691+0.375+0.3</f>
        <v>8.6410000000000018</v>
      </c>
      <c r="E835" s="4">
        <f>D834*D835</f>
        <v>40.828725000000006</v>
      </c>
    </row>
    <row r="836" spans="4:9" ht="13.5" thickBot="1">
      <c r="E836" s="27">
        <f>SUM(E829:E833)</f>
        <v>235.479375</v>
      </c>
      <c r="G836" s="29">
        <f>E836*2</f>
        <v>470.95875000000001</v>
      </c>
    </row>
    <row r="837" spans="4:9">
      <c r="E837" s="4">
        <v>0.15</v>
      </c>
    </row>
    <row r="838" spans="4:9">
      <c r="E838" s="37">
        <f>E836*E837</f>
        <v>35.321906249999998</v>
      </c>
    </row>
    <row r="839" spans="4:9" ht="13.5" thickBot="1">
      <c r="E839" s="77">
        <f>E838</f>
        <v>35.321906249999998</v>
      </c>
      <c r="F839" s="5" t="s">
        <v>43</v>
      </c>
    </row>
    <row r="840" spans="4:9">
      <c r="E840" s="24"/>
    </row>
    <row r="841" spans="4:9">
      <c r="E841" s="24"/>
      <c r="G841" s="57" t="s">
        <v>69</v>
      </c>
      <c r="H841" s="57"/>
      <c r="I841" s="28" t="s">
        <v>70</v>
      </c>
    </row>
    <row r="842" spans="4:9">
      <c r="E842" s="24"/>
      <c r="F842" s="5" t="str">
        <f>F30</f>
        <v>Pit Excavation</v>
      </c>
      <c r="G842" s="29">
        <f>E52</f>
        <v>34.847999999999999</v>
      </c>
      <c r="H842" s="29" t="str">
        <f>F400</f>
        <v>Blinding in pit</v>
      </c>
      <c r="I842" s="29">
        <f>E407</f>
        <v>2.1779999999999999</v>
      </c>
    </row>
    <row r="843" spans="4:9">
      <c r="E843" s="24"/>
      <c r="F843" s="5" t="str">
        <f>F60</f>
        <v>Trench Excavation</v>
      </c>
      <c r="G843" s="29">
        <f>E398</f>
        <v>47.874375000000001</v>
      </c>
      <c r="H843" s="29" t="str">
        <f>F433</f>
        <v>conc in col base</v>
      </c>
      <c r="I843" s="29">
        <f>E440</f>
        <v>13.067999999999998</v>
      </c>
    </row>
    <row r="844" spans="4:9">
      <c r="E844" s="24"/>
      <c r="H844" s="29" t="str">
        <f>F442</f>
        <v>mass conc in trs</v>
      </c>
      <c r="I844" s="29">
        <f>E446</f>
        <v>19.149749999999997</v>
      </c>
    </row>
    <row r="845" spans="4:9">
      <c r="E845" s="24"/>
      <c r="H845" s="29" t="str">
        <f>F510</f>
        <v>Conc in col</v>
      </c>
      <c r="I845" s="5">
        <f>G519</f>
        <v>0.64700099999999994</v>
      </c>
    </row>
    <row r="846" spans="4:9">
      <c r="E846" s="24"/>
      <c r="H846" s="29" t="str">
        <f>F528</f>
        <v>Blockwork</v>
      </c>
      <c r="I846" s="5">
        <f>G755</f>
        <v>22.833562499999999</v>
      </c>
    </row>
    <row r="847" spans="4:9" ht="13.5" thickBot="1">
      <c r="E847" s="24"/>
      <c r="G847" s="30">
        <f>SUM(G842:G846)</f>
        <v>82.722375</v>
      </c>
      <c r="I847" s="31">
        <f>SUM(I842:I846)</f>
        <v>57.876313499999995</v>
      </c>
    </row>
    <row r="848" spans="4:9" ht="13.5" thickTop="1">
      <c r="E848" s="24"/>
    </row>
    <row r="849" spans="4:8" ht="13.5" thickBot="1">
      <c r="E849" s="24"/>
      <c r="G849" s="31">
        <f>G847-I847</f>
        <v>24.846061500000005</v>
      </c>
    </row>
    <row r="850" spans="4:8" ht="13.5" thickTop="1">
      <c r="E850" s="24"/>
    </row>
    <row r="851" spans="4:8">
      <c r="E851" s="24"/>
    </row>
    <row r="852" spans="4:8">
      <c r="E852" s="24"/>
      <c r="F852" s="6" t="s">
        <v>108</v>
      </c>
      <c r="G852" s="29" t="s">
        <v>119</v>
      </c>
      <c r="H852" s="40"/>
    </row>
    <row r="853" spans="4:8">
      <c r="E853" s="24"/>
      <c r="F853" s="29">
        <f t="shared" ref="F853:F860" si="0">D828</f>
        <v>7.4249999999999998</v>
      </c>
      <c r="G853" s="29">
        <v>0.15</v>
      </c>
      <c r="H853" s="40">
        <f t="shared" ref="H853:H858" si="1">F853-G853</f>
        <v>7.2749999999999995</v>
      </c>
    </row>
    <row r="854" spans="4:8">
      <c r="E854" s="24"/>
      <c r="F854" s="29">
        <f t="shared" si="0"/>
        <v>17.475000000000001</v>
      </c>
      <c r="G854" s="29">
        <f>G853</f>
        <v>0.15</v>
      </c>
      <c r="H854" s="40">
        <f t="shared" si="1"/>
        <v>17.325000000000003</v>
      </c>
    </row>
    <row r="855" spans="4:8">
      <c r="E855" s="24"/>
      <c r="F855" s="29">
        <f t="shared" si="0"/>
        <v>4.5999999999999996</v>
      </c>
      <c r="G855" s="29">
        <f>G854</f>
        <v>0.15</v>
      </c>
      <c r="H855" s="40">
        <f t="shared" si="1"/>
        <v>4.4499999999999993</v>
      </c>
    </row>
    <row r="856" spans="4:8">
      <c r="E856" s="24"/>
      <c r="F856" s="29">
        <f t="shared" si="0"/>
        <v>12.7</v>
      </c>
      <c r="G856" s="29">
        <f>G855</f>
        <v>0.15</v>
      </c>
      <c r="H856" s="40">
        <f t="shared" si="1"/>
        <v>12.549999999999999</v>
      </c>
    </row>
    <row r="857" spans="4:8">
      <c r="E857" s="24"/>
      <c r="F857" s="29">
        <f t="shared" si="0"/>
        <v>12.7</v>
      </c>
      <c r="G857" s="29">
        <f>G856</f>
        <v>0.15</v>
      </c>
      <c r="H857" s="40">
        <f t="shared" si="1"/>
        <v>12.549999999999999</v>
      </c>
    </row>
    <row r="858" spans="4:8">
      <c r="E858" s="24"/>
      <c r="F858" s="29">
        <f t="shared" si="0"/>
        <v>3.7249999999999996</v>
      </c>
      <c r="G858" s="29">
        <f>G857</f>
        <v>0.15</v>
      </c>
      <c r="H858" s="40">
        <f t="shared" si="1"/>
        <v>3.5749999999999997</v>
      </c>
    </row>
    <row r="859" spans="4:8">
      <c r="E859" s="24"/>
      <c r="F859" s="29">
        <f t="shared" si="0"/>
        <v>4.7249999999999996</v>
      </c>
      <c r="G859" s="29">
        <v>0.15</v>
      </c>
      <c r="H859" s="40">
        <f t="shared" ref="H859:H860" si="2">F859-G859</f>
        <v>4.5749999999999993</v>
      </c>
    </row>
    <row r="860" spans="4:8">
      <c r="E860" s="24"/>
      <c r="F860" s="29">
        <f t="shared" si="0"/>
        <v>8.6410000000000018</v>
      </c>
      <c r="G860" s="29">
        <v>0.15</v>
      </c>
      <c r="H860" s="40">
        <f t="shared" si="2"/>
        <v>8.4910000000000014</v>
      </c>
    </row>
    <row r="861" spans="4:8" ht="13.5" thickBot="1">
      <c r="E861" s="24"/>
      <c r="H861" s="30">
        <f>SUM(H853:H858)</f>
        <v>57.725000000000001</v>
      </c>
    </row>
    <row r="862" spans="4:8" ht="13.5" thickTop="1">
      <c r="E862" s="24"/>
      <c r="H862" s="29">
        <v>9</v>
      </c>
    </row>
    <row r="863" spans="4:8">
      <c r="E863" s="24"/>
      <c r="H863" s="29">
        <f>H861*H862</f>
        <v>519.52499999999998</v>
      </c>
    </row>
    <row r="864" spans="4:8">
      <c r="D864" s="4">
        <f t="shared" ref="D864:D869" si="3">H853</f>
        <v>7.2749999999999995</v>
      </c>
      <c r="E864" s="24"/>
    </row>
    <row r="865" spans="4:8">
      <c r="D865" s="7">
        <f t="shared" si="3"/>
        <v>17.325000000000003</v>
      </c>
      <c r="E865" s="4">
        <f>D864*D865</f>
        <v>126.03937500000001</v>
      </c>
    </row>
    <row r="866" spans="4:8">
      <c r="D866" s="4">
        <f t="shared" si="3"/>
        <v>4.4499999999999993</v>
      </c>
    </row>
    <row r="867" spans="4:8">
      <c r="D867" s="7">
        <f t="shared" si="3"/>
        <v>12.549999999999999</v>
      </c>
      <c r="E867" s="4">
        <f>D866*D867</f>
        <v>55.847499999999989</v>
      </c>
    </row>
    <row r="868" spans="4:8">
      <c r="D868" s="4">
        <f t="shared" si="3"/>
        <v>12.549999999999999</v>
      </c>
      <c r="E868" s="24"/>
    </row>
    <row r="869" spans="4:8">
      <c r="D869" s="7">
        <f t="shared" si="3"/>
        <v>3.5749999999999997</v>
      </c>
      <c r="E869" s="4">
        <f>D868*D869</f>
        <v>44.866249999999994</v>
      </c>
    </row>
    <row r="870" spans="4:8">
      <c r="D870" s="4">
        <f>H859</f>
        <v>4.5749999999999993</v>
      </c>
    </row>
    <row r="871" spans="4:8">
      <c r="D871" s="4">
        <f>H860</f>
        <v>8.4910000000000014</v>
      </c>
      <c r="E871" s="4">
        <f>D870*D871</f>
        <v>38.846325</v>
      </c>
    </row>
    <row r="872" spans="4:8" ht="13.5" thickBot="1">
      <c r="E872" s="8">
        <f>SUM(E865:E871)</f>
        <v>265.59944999999999</v>
      </c>
      <c r="F872" s="5" t="s">
        <v>96</v>
      </c>
    </row>
    <row r="873" spans="4:8" ht="13.5" thickTop="1"/>
    <row r="878" spans="4:8">
      <c r="F878" s="5" t="s">
        <v>151</v>
      </c>
    </row>
    <row r="879" spans="4:8">
      <c r="F879" s="5">
        <v>2</v>
      </c>
      <c r="G879" s="29">
        <f>G21</f>
        <v>20.3</v>
      </c>
      <c r="H879" s="29">
        <f>F879*G879</f>
        <v>40.6</v>
      </c>
    </row>
    <row r="880" spans="4:8">
      <c r="F880" s="5">
        <v>2</v>
      </c>
      <c r="G880" s="29">
        <f>H21</f>
        <v>17.625</v>
      </c>
      <c r="H880" s="29">
        <f>F880*G880</f>
        <v>35.25</v>
      </c>
    </row>
    <row r="881" spans="4:8">
      <c r="H881" s="29">
        <v>2</v>
      </c>
    </row>
    <row r="882" spans="4:8" ht="13.5" thickBot="1">
      <c r="H882" s="30">
        <f>SUM(H879:H881)</f>
        <v>77.849999999999994</v>
      </c>
    </row>
    <row r="883" spans="4:8" ht="13.5" thickTop="1">
      <c r="D883" s="4">
        <f>H882</f>
        <v>77.849999999999994</v>
      </c>
    </row>
    <row r="884" spans="4:8">
      <c r="D884" s="4">
        <v>0.6</v>
      </c>
    </row>
    <row r="885" spans="4:8" ht="13.5" thickBot="1">
      <c r="E885" s="12">
        <f>D883*D884</f>
        <v>46.709999999999994</v>
      </c>
      <c r="F885" s="5" t="s">
        <v>96</v>
      </c>
    </row>
    <row r="886" spans="4:8" ht="13.5" thickTop="1"/>
  </sheetData>
  <pageMargins left="0.25" right="0.25" top="0.75" bottom="0.75" header="0.3" footer="0.3"/>
  <pageSetup paperSize="9" orientation="portrait" r:id="rId1"/>
  <headerFooter>
    <oddFooter>&amp;CPage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CD01-A32F-4802-8649-485EFEC13546}">
  <dimension ref="A1:I827"/>
  <sheetViews>
    <sheetView view="pageBreakPreview" zoomScale="70" zoomScaleNormal="70" zoomScaleSheetLayoutView="70" workbookViewId="0">
      <selection activeCell="E7" sqref="E7"/>
    </sheetView>
  </sheetViews>
  <sheetFormatPr defaultRowHeight="20.25"/>
  <cols>
    <col min="1" max="1" width="7.42578125" style="780" customWidth="1"/>
    <col min="2" max="2" width="111.28515625" style="478" customWidth="1"/>
    <col min="3" max="3" width="14.7109375" style="479" bestFit="1" customWidth="1"/>
    <col min="4" max="4" width="14.5703125" style="813" customWidth="1"/>
    <col min="5" max="5" width="20.85546875" style="556" customWidth="1"/>
    <col min="6" max="6" width="21.28515625" style="781" bestFit="1" customWidth="1"/>
    <col min="7" max="7" width="15.7109375" style="465" bestFit="1" customWidth="1"/>
    <col min="8" max="8" width="17.140625" style="465" bestFit="1" customWidth="1"/>
    <col min="9" max="9" width="17.28515625" style="466" customWidth="1"/>
    <col min="10" max="11" width="9.140625" style="466"/>
    <col min="12" max="12" width="26.5703125" style="466" customWidth="1"/>
    <col min="13" max="13" width="26.42578125" style="466" customWidth="1"/>
    <col min="14" max="251" width="9.140625" style="466"/>
    <col min="252" max="252" width="9.42578125" style="466" bestFit="1" customWidth="1"/>
    <col min="253" max="253" width="135.85546875" style="466" customWidth="1"/>
    <col min="254" max="254" width="14.7109375" style="466" bestFit="1" customWidth="1"/>
    <col min="255" max="255" width="15.28515625" style="466" customWidth="1"/>
    <col min="256" max="256" width="19.28515625" style="466" bestFit="1" customWidth="1"/>
    <col min="257" max="257" width="22" style="466" bestFit="1" customWidth="1"/>
    <col min="258" max="258" width="21.7109375" style="466" customWidth="1"/>
    <col min="259" max="261" width="19.28515625" style="466" customWidth="1"/>
    <col min="262" max="262" width="13.7109375" style="466" customWidth="1"/>
    <col min="263" max="263" width="15.7109375" style="466" bestFit="1" customWidth="1"/>
    <col min="264" max="264" width="9.140625" style="466"/>
    <col min="265" max="265" width="17.28515625" style="466" customWidth="1"/>
    <col min="266" max="267" width="9.140625" style="466"/>
    <col min="268" max="268" width="26.5703125" style="466" customWidth="1"/>
    <col min="269" max="269" width="26.42578125" style="466" customWidth="1"/>
    <col min="270" max="507" width="9.140625" style="466"/>
    <col min="508" max="508" width="9.42578125" style="466" bestFit="1" customWidth="1"/>
    <col min="509" max="509" width="135.85546875" style="466" customWidth="1"/>
    <col min="510" max="510" width="14.7109375" style="466" bestFit="1" customWidth="1"/>
    <col min="511" max="511" width="15.28515625" style="466" customWidth="1"/>
    <col min="512" max="512" width="19.28515625" style="466" bestFit="1" customWidth="1"/>
    <col min="513" max="513" width="22" style="466" bestFit="1" customWidth="1"/>
    <col min="514" max="514" width="21.7109375" style="466" customWidth="1"/>
    <col min="515" max="517" width="19.28515625" style="466" customWidth="1"/>
    <col min="518" max="518" width="13.7109375" style="466" customWidth="1"/>
    <col min="519" max="519" width="15.7109375" style="466" bestFit="1" customWidth="1"/>
    <col min="520" max="520" width="9.140625" style="466"/>
    <col min="521" max="521" width="17.28515625" style="466" customWidth="1"/>
    <col min="522" max="523" width="9.140625" style="466"/>
    <col min="524" max="524" width="26.5703125" style="466" customWidth="1"/>
    <col min="525" max="525" width="26.42578125" style="466" customWidth="1"/>
    <col min="526" max="763" width="9.140625" style="466"/>
    <col min="764" max="764" width="9.42578125" style="466" bestFit="1" customWidth="1"/>
    <col min="765" max="765" width="135.85546875" style="466" customWidth="1"/>
    <col min="766" max="766" width="14.7109375" style="466" bestFit="1" customWidth="1"/>
    <col min="767" max="767" width="15.28515625" style="466" customWidth="1"/>
    <col min="768" max="768" width="19.28515625" style="466" bestFit="1" customWidth="1"/>
    <col min="769" max="769" width="22" style="466" bestFit="1" customWidth="1"/>
    <col min="770" max="770" width="21.7109375" style="466" customWidth="1"/>
    <col min="771" max="773" width="19.28515625" style="466" customWidth="1"/>
    <col min="774" max="774" width="13.7109375" style="466" customWidth="1"/>
    <col min="775" max="775" width="15.7109375" style="466" bestFit="1" customWidth="1"/>
    <col min="776" max="776" width="9.140625" style="466"/>
    <col min="777" max="777" width="17.28515625" style="466" customWidth="1"/>
    <col min="778" max="779" width="9.140625" style="466"/>
    <col min="780" max="780" width="26.5703125" style="466" customWidth="1"/>
    <col min="781" max="781" width="26.42578125" style="466" customWidth="1"/>
    <col min="782" max="1019" width="9.140625" style="466"/>
    <col min="1020" max="1020" width="9.42578125" style="466" bestFit="1" customWidth="1"/>
    <col min="1021" max="1021" width="135.85546875" style="466" customWidth="1"/>
    <col min="1022" max="1022" width="14.7109375" style="466" bestFit="1" customWidth="1"/>
    <col min="1023" max="1023" width="15.28515625" style="466" customWidth="1"/>
    <col min="1024" max="1024" width="19.28515625" style="466" bestFit="1" customWidth="1"/>
    <col min="1025" max="1025" width="22" style="466" bestFit="1" customWidth="1"/>
    <col min="1026" max="1026" width="21.7109375" style="466" customWidth="1"/>
    <col min="1027" max="1029" width="19.28515625" style="466" customWidth="1"/>
    <col min="1030" max="1030" width="13.7109375" style="466" customWidth="1"/>
    <col min="1031" max="1031" width="15.7109375" style="466" bestFit="1" customWidth="1"/>
    <col min="1032" max="1032" width="9.140625" style="466"/>
    <col min="1033" max="1033" width="17.28515625" style="466" customWidth="1"/>
    <col min="1034" max="1035" width="9.140625" style="466"/>
    <col min="1036" max="1036" width="26.5703125" style="466" customWidth="1"/>
    <col min="1037" max="1037" width="26.42578125" style="466" customWidth="1"/>
    <col min="1038" max="1275" width="9.140625" style="466"/>
    <col min="1276" max="1276" width="9.42578125" style="466" bestFit="1" customWidth="1"/>
    <col min="1277" max="1277" width="135.85546875" style="466" customWidth="1"/>
    <col min="1278" max="1278" width="14.7109375" style="466" bestFit="1" customWidth="1"/>
    <col min="1279" max="1279" width="15.28515625" style="466" customWidth="1"/>
    <col min="1280" max="1280" width="19.28515625" style="466" bestFit="1" customWidth="1"/>
    <col min="1281" max="1281" width="22" style="466" bestFit="1" customWidth="1"/>
    <col min="1282" max="1282" width="21.7109375" style="466" customWidth="1"/>
    <col min="1283" max="1285" width="19.28515625" style="466" customWidth="1"/>
    <col min="1286" max="1286" width="13.7109375" style="466" customWidth="1"/>
    <col min="1287" max="1287" width="15.7109375" style="466" bestFit="1" customWidth="1"/>
    <col min="1288" max="1288" width="9.140625" style="466"/>
    <col min="1289" max="1289" width="17.28515625" style="466" customWidth="1"/>
    <col min="1290" max="1291" width="9.140625" style="466"/>
    <col min="1292" max="1292" width="26.5703125" style="466" customWidth="1"/>
    <col min="1293" max="1293" width="26.42578125" style="466" customWidth="1"/>
    <col min="1294" max="1531" width="9.140625" style="466"/>
    <col min="1532" max="1532" width="9.42578125" style="466" bestFit="1" customWidth="1"/>
    <col min="1533" max="1533" width="135.85546875" style="466" customWidth="1"/>
    <col min="1534" max="1534" width="14.7109375" style="466" bestFit="1" customWidth="1"/>
    <col min="1535" max="1535" width="15.28515625" style="466" customWidth="1"/>
    <col min="1536" max="1536" width="19.28515625" style="466" bestFit="1" customWidth="1"/>
    <col min="1537" max="1537" width="22" style="466" bestFit="1" customWidth="1"/>
    <col min="1538" max="1538" width="21.7109375" style="466" customWidth="1"/>
    <col min="1539" max="1541" width="19.28515625" style="466" customWidth="1"/>
    <col min="1542" max="1542" width="13.7109375" style="466" customWidth="1"/>
    <col min="1543" max="1543" width="15.7109375" style="466" bestFit="1" customWidth="1"/>
    <col min="1544" max="1544" width="9.140625" style="466"/>
    <col min="1545" max="1545" width="17.28515625" style="466" customWidth="1"/>
    <col min="1546" max="1547" width="9.140625" style="466"/>
    <col min="1548" max="1548" width="26.5703125" style="466" customWidth="1"/>
    <col min="1549" max="1549" width="26.42578125" style="466" customWidth="1"/>
    <col min="1550" max="1787" width="9.140625" style="466"/>
    <col min="1788" max="1788" width="9.42578125" style="466" bestFit="1" customWidth="1"/>
    <col min="1789" max="1789" width="135.85546875" style="466" customWidth="1"/>
    <col min="1790" max="1790" width="14.7109375" style="466" bestFit="1" customWidth="1"/>
    <col min="1791" max="1791" width="15.28515625" style="466" customWidth="1"/>
    <col min="1792" max="1792" width="19.28515625" style="466" bestFit="1" customWidth="1"/>
    <col min="1793" max="1793" width="22" style="466" bestFit="1" customWidth="1"/>
    <col min="1794" max="1794" width="21.7109375" style="466" customWidth="1"/>
    <col min="1795" max="1797" width="19.28515625" style="466" customWidth="1"/>
    <col min="1798" max="1798" width="13.7109375" style="466" customWidth="1"/>
    <col min="1799" max="1799" width="15.7109375" style="466" bestFit="1" customWidth="1"/>
    <col min="1800" max="1800" width="9.140625" style="466"/>
    <col min="1801" max="1801" width="17.28515625" style="466" customWidth="1"/>
    <col min="1802" max="1803" width="9.140625" style="466"/>
    <col min="1804" max="1804" width="26.5703125" style="466" customWidth="1"/>
    <col min="1805" max="1805" width="26.42578125" style="466" customWidth="1"/>
    <col min="1806" max="2043" width="9.140625" style="466"/>
    <col min="2044" max="2044" width="9.42578125" style="466" bestFit="1" customWidth="1"/>
    <col min="2045" max="2045" width="135.85546875" style="466" customWidth="1"/>
    <col min="2046" max="2046" width="14.7109375" style="466" bestFit="1" customWidth="1"/>
    <col min="2047" max="2047" width="15.28515625" style="466" customWidth="1"/>
    <col min="2048" max="2048" width="19.28515625" style="466" bestFit="1" customWidth="1"/>
    <col min="2049" max="2049" width="22" style="466" bestFit="1" customWidth="1"/>
    <col min="2050" max="2050" width="21.7109375" style="466" customWidth="1"/>
    <col min="2051" max="2053" width="19.28515625" style="466" customWidth="1"/>
    <col min="2054" max="2054" width="13.7109375" style="466" customWidth="1"/>
    <col min="2055" max="2055" width="15.7109375" style="466" bestFit="1" customWidth="1"/>
    <col min="2056" max="2056" width="9.140625" style="466"/>
    <col min="2057" max="2057" width="17.28515625" style="466" customWidth="1"/>
    <col min="2058" max="2059" width="9.140625" style="466"/>
    <col min="2060" max="2060" width="26.5703125" style="466" customWidth="1"/>
    <col min="2061" max="2061" width="26.42578125" style="466" customWidth="1"/>
    <col min="2062" max="2299" width="9.140625" style="466"/>
    <col min="2300" max="2300" width="9.42578125" style="466" bestFit="1" customWidth="1"/>
    <col min="2301" max="2301" width="135.85546875" style="466" customWidth="1"/>
    <col min="2302" max="2302" width="14.7109375" style="466" bestFit="1" customWidth="1"/>
    <col min="2303" max="2303" width="15.28515625" style="466" customWidth="1"/>
    <col min="2304" max="2304" width="19.28515625" style="466" bestFit="1" customWidth="1"/>
    <col min="2305" max="2305" width="22" style="466" bestFit="1" customWidth="1"/>
    <col min="2306" max="2306" width="21.7109375" style="466" customWidth="1"/>
    <col min="2307" max="2309" width="19.28515625" style="466" customWidth="1"/>
    <col min="2310" max="2310" width="13.7109375" style="466" customWidth="1"/>
    <col min="2311" max="2311" width="15.7109375" style="466" bestFit="1" customWidth="1"/>
    <col min="2312" max="2312" width="9.140625" style="466"/>
    <col min="2313" max="2313" width="17.28515625" style="466" customWidth="1"/>
    <col min="2314" max="2315" width="9.140625" style="466"/>
    <col min="2316" max="2316" width="26.5703125" style="466" customWidth="1"/>
    <col min="2317" max="2317" width="26.42578125" style="466" customWidth="1"/>
    <col min="2318" max="2555" width="9.140625" style="466"/>
    <col min="2556" max="2556" width="9.42578125" style="466" bestFit="1" customWidth="1"/>
    <col min="2557" max="2557" width="135.85546875" style="466" customWidth="1"/>
    <col min="2558" max="2558" width="14.7109375" style="466" bestFit="1" customWidth="1"/>
    <col min="2559" max="2559" width="15.28515625" style="466" customWidth="1"/>
    <col min="2560" max="2560" width="19.28515625" style="466" bestFit="1" customWidth="1"/>
    <col min="2561" max="2561" width="22" style="466" bestFit="1" customWidth="1"/>
    <col min="2562" max="2562" width="21.7109375" style="466" customWidth="1"/>
    <col min="2563" max="2565" width="19.28515625" style="466" customWidth="1"/>
    <col min="2566" max="2566" width="13.7109375" style="466" customWidth="1"/>
    <col min="2567" max="2567" width="15.7109375" style="466" bestFit="1" customWidth="1"/>
    <col min="2568" max="2568" width="9.140625" style="466"/>
    <col min="2569" max="2569" width="17.28515625" style="466" customWidth="1"/>
    <col min="2570" max="2571" width="9.140625" style="466"/>
    <col min="2572" max="2572" width="26.5703125" style="466" customWidth="1"/>
    <col min="2573" max="2573" width="26.42578125" style="466" customWidth="1"/>
    <col min="2574" max="2811" width="9.140625" style="466"/>
    <col min="2812" max="2812" width="9.42578125" style="466" bestFit="1" customWidth="1"/>
    <col min="2813" max="2813" width="135.85546875" style="466" customWidth="1"/>
    <col min="2814" max="2814" width="14.7109375" style="466" bestFit="1" customWidth="1"/>
    <col min="2815" max="2815" width="15.28515625" style="466" customWidth="1"/>
    <col min="2816" max="2816" width="19.28515625" style="466" bestFit="1" customWidth="1"/>
    <col min="2817" max="2817" width="22" style="466" bestFit="1" customWidth="1"/>
    <col min="2818" max="2818" width="21.7109375" style="466" customWidth="1"/>
    <col min="2819" max="2821" width="19.28515625" style="466" customWidth="1"/>
    <col min="2822" max="2822" width="13.7109375" style="466" customWidth="1"/>
    <col min="2823" max="2823" width="15.7109375" style="466" bestFit="1" customWidth="1"/>
    <col min="2824" max="2824" width="9.140625" style="466"/>
    <col min="2825" max="2825" width="17.28515625" style="466" customWidth="1"/>
    <col min="2826" max="2827" width="9.140625" style="466"/>
    <col min="2828" max="2828" width="26.5703125" style="466" customWidth="1"/>
    <col min="2829" max="2829" width="26.42578125" style="466" customWidth="1"/>
    <col min="2830" max="3067" width="9.140625" style="466"/>
    <col min="3068" max="3068" width="9.42578125" style="466" bestFit="1" customWidth="1"/>
    <col min="3069" max="3069" width="135.85546875" style="466" customWidth="1"/>
    <col min="3070" max="3070" width="14.7109375" style="466" bestFit="1" customWidth="1"/>
    <col min="3071" max="3071" width="15.28515625" style="466" customWidth="1"/>
    <col min="3072" max="3072" width="19.28515625" style="466" bestFit="1" customWidth="1"/>
    <col min="3073" max="3073" width="22" style="466" bestFit="1" customWidth="1"/>
    <col min="3074" max="3074" width="21.7109375" style="466" customWidth="1"/>
    <col min="3075" max="3077" width="19.28515625" style="466" customWidth="1"/>
    <col min="3078" max="3078" width="13.7109375" style="466" customWidth="1"/>
    <col min="3079" max="3079" width="15.7109375" style="466" bestFit="1" customWidth="1"/>
    <col min="3080" max="3080" width="9.140625" style="466"/>
    <col min="3081" max="3081" width="17.28515625" style="466" customWidth="1"/>
    <col min="3082" max="3083" width="9.140625" style="466"/>
    <col min="3084" max="3084" width="26.5703125" style="466" customWidth="1"/>
    <col min="3085" max="3085" width="26.42578125" style="466" customWidth="1"/>
    <col min="3086" max="3323" width="9.140625" style="466"/>
    <col min="3324" max="3324" width="9.42578125" style="466" bestFit="1" customWidth="1"/>
    <col min="3325" max="3325" width="135.85546875" style="466" customWidth="1"/>
    <col min="3326" max="3326" width="14.7109375" style="466" bestFit="1" customWidth="1"/>
    <col min="3327" max="3327" width="15.28515625" style="466" customWidth="1"/>
    <col min="3328" max="3328" width="19.28515625" style="466" bestFit="1" customWidth="1"/>
    <col min="3329" max="3329" width="22" style="466" bestFit="1" customWidth="1"/>
    <col min="3330" max="3330" width="21.7109375" style="466" customWidth="1"/>
    <col min="3331" max="3333" width="19.28515625" style="466" customWidth="1"/>
    <col min="3334" max="3334" width="13.7109375" style="466" customWidth="1"/>
    <col min="3335" max="3335" width="15.7109375" style="466" bestFit="1" customWidth="1"/>
    <col min="3336" max="3336" width="9.140625" style="466"/>
    <col min="3337" max="3337" width="17.28515625" style="466" customWidth="1"/>
    <col min="3338" max="3339" width="9.140625" style="466"/>
    <col min="3340" max="3340" width="26.5703125" style="466" customWidth="1"/>
    <col min="3341" max="3341" width="26.42578125" style="466" customWidth="1"/>
    <col min="3342" max="3579" width="9.140625" style="466"/>
    <col min="3580" max="3580" width="9.42578125" style="466" bestFit="1" customWidth="1"/>
    <col min="3581" max="3581" width="135.85546875" style="466" customWidth="1"/>
    <col min="3582" max="3582" width="14.7109375" style="466" bestFit="1" customWidth="1"/>
    <col min="3583" max="3583" width="15.28515625" style="466" customWidth="1"/>
    <col min="3584" max="3584" width="19.28515625" style="466" bestFit="1" customWidth="1"/>
    <col min="3585" max="3585" width="22" style="466" bestFit="1" customWidth="1"/>
    <col min="3586" max="3586" width="21.7109375" style="466" customWidth="1"/>
    <col min="3587" max="3589" width="19.28515625" style="466" customWidth="1"/>
    <col min="3590" max="3590" width="13.7109375" style="466" customWidth="1"/>
    <col min="3591" max="3591" width="15.7109375" style="466" bestFit="1" customWidth="1"/>
    <col min="3592" max="3592" width="9.140625" style="466"/>
    <col min="3593" max="3593" width="17.28515625" style="466" customWidth="1"/>
    <col min="3594" max="3595" width="9.140625" style="466"/>
    <col min="3596" max="3596" width="26.5703125" style="466" customWidth="1"/>
    <col min="3597" max="3597" width="26.42578125" style="466" customWidth="1"/>
    <col min="3598" max="3835" width="9.140625" style="466"/>
    <col min="3836" max="3836" width="9.42578125" style="466" bestFit="1" customWidth="1"/>
    <col min="3837" max="3837" width="135.85546875" style="466" customWidth="1"/>
    <col min="3838" max="3838" width="14.7109375" style="466" bestFit="1" customWidth="1"/>
    <col min="3839" max="3839" width="15.28515625" style="466" customWidth="1"/>
    <col min="3840" max="3840" width="19.28515625" style="466" bestFit="1" customWidth="1"/>
    <col min="3841" max="3841" width="22" style="466" bestFit="1" customWidth="1"/>
    <col min="3842" max="3842" width="21.7109375" style="466" customWidth="1"/>
    <col min="3843" max="3845" width="19.28515625" style="466" customWidth="1"/>
    <col min="3846" max="3846" width="13.7109375" style="466" customWidth="1"/>
    <col min="3847" max="3847" width="15.7109375" style="466" bestFit="1" customWidth="1"/>
    <col min="3848" max="3848" width="9.140625" style="466"/>
    <col min="3849" max="3849" width="17.28515625" style="466" customWidth="1"/>
    <col min="3850" max="3851" width="9.140625" style="466"/>
    <col min="3852" max="3852" width="26.5703125" style="466" customWidth="1"/>
    <col min="3853" max="3853" width="26.42578125" style="466" customWidth="1"/>
    <col min="3854" max="4091" width="9.140625" style="466"/>
    <col min="4092" max="4092" width="9.42578125" style="466" bestFit="1" customWidth="1"/>
    <col min="4093" max="4093" width="135.85546875" style="466" customWidth="1"/>
    <col min="4094" max="4094" width="14.7109375" style="466" bestFit="1" customWidth="1"/>
    <col min="4095" max="4095" width="15.28515625" style="466" customWidth="1"/>
    <col min="4096" max="4096" width="19.28515625" style="466" bestFit="1" customWidth="1"/>
    <col min="4097" max="4097" width="22" style="466" bestFit="1" customWidth="1"/>
    <col min="4098" max="4098" width="21.7109375" style="466" customWidth="1"/>
    <col min="4099" max="4101" width="19.28515625" style="466" customWidth="1"/>
    <col min="4102" max="4102" width="13.7109375" style="466" customWidth="1"/>
    <col min="4103" max="4103" width="15.7109375" style="466" bestFit="1" customWidth="1"/>
    <col min="4104" max="4104" width="9.140625" style="466"/>
    <col min="4105" max="4105" width="17.28515625" style="466" customWidth="1"/>
    <col min="4106" max="4107" width="9.140625" style="466"/>
    <col min="4108" max="4108" width="26.5703125" style="466" customWidth="1"/>
    <col min="4109" max="4109" width="26.42578125" style="466" customWidth="1"/>
    <col min="4110" max="4347" width="9.140625" style="466"/>
    <col min="4348" max="4348" width="9.42578125" style="466" bestFit="1" customWidth="1"/>
    <col min="4349" max="4349" width="135.85546875" style="466" customWidth="1"/>
    <col min="4350" max="4350" width="14.7109375" style="466" bestFit="1" customWidth="1"/>
    <col min="4351" max="4351" width="15.28515625" style="466" customWidth="1"/>
    <col min="4352" max="4352" width="19.28515625" style="466" bestFit="1" customWidth="1"/>
    <col min="4353" max="4353" width="22" style="466" bestFit="1" customWidth="1"/>
    <col min="4354" max="4354" width="21.7109375" style="466" customWidth="1"/>
    <col min="4355" max="4357" width="19.28515625" style="466" customWidth="1"/>
    <col min="4358" max="4358" width="13.7109375" style="466" customWidth="1"/>
    <col min="4359" max="4359" width="15.7109375" style="466" bestFit="1" customWidth="1"/>
    <col min="4360" max="4360" width="9.140625" style="466"/>
    <col min="4361" max="4361" width="17.28515625" style="466" customWidth="1"/>
    <col min="4362" max="4363" width="9.140625" style="466"/>
    <col min="4364" max="4364" width="26.5703125" style="466" customWidth="1"/>
    <col min="4365" max="4365" width="26.42578125" style="466" customWidth="1"/>
    <col min="4366" max="4603" width="9.140625" style="466"/>
    <col min="4604" max="4604" width="9.42578125" style="466" bestFit="1" customWidth="1"/>
    <col min="4605" max="4605" width="135.85546875" style="466" customWidth="1"/>
    <col min="4606" max="4606" width="14.7109375" style="466" bestFit="1" customWidth="1"/>
    <col min="4607" max="4607" width="15.28515625" style="466" customWidth="1"/>
    <col min="4608" max="4608" width="19.28515625" style="466" bestFit="1" customWidth="1"/>
    <col min="4609" max="4609" width="22" style="466" bestFit="1" customWidth="1"/>
    <col min="4610" max="4610" width="21.7109375" style="466" customWidth="1"/>
    <col min="4611" max="4613" width="19.28515625" style="466" customWidth="1"/>
    <col min="4614" max="4614" width="13.7109375" style="466" customWidth="1"/>
    <col min="4615" max="4615" width="15.7109375" style="466" bestFit="1" customWidth="1"/>
    <col min="4616" max="4616" width="9.140625" style="466"/>
    <col min="4617" max="4617" width="17.28515625" style="466" customWidth="1"/>
    <col min="4618" max="4619" width="9.140625" style="466"/>
    <col min="4620" max="4620" width="26.5703125" style="466" customWidth="1"/>
    <col min="4621" max="4621" width="26.42578125" style="466" customWidth="1"/>
    <col min="4622" max="4859" width="9.140625" style="466"/>
    <col min="4860" max="4860" width="9.42578125" style="466" bestFit="1" customWidth="1"/>
    <col min="4861" max="4861" width="135.85546875" style="466" customWidth="1"/>
    <col min="4862" max="4862" width="14.7109375" style="466" bestFit="1" customWidth="1"/>
    <col min="4863" max="4863" width="15.28515625" style="466" customWidth="1"/>
    <col min="4864" max="4864" width="19.28515625" style="466" bestFit="1" customWidth="1"/>
    <col min="4865" max="4865" width="22" style="466" bestFit="1" customWidth="1"/>
    <col min="4866" max="4866" width="21.7109375" style="466" customWidth="1"/>
    <col min="4867" max="4869" width="19.28515625" style="466" customWidth="1"/>
    <col min="4870" max="4870" width="13.7109375" style="466" customWidth="1"/>
    <col min="4871" max="4871" width="15.7109375" style="466" bestFit="1" customWidth="1"/>
    <col min="4872" max="4872" width="9.140625" style="466"/>
    <col min="4873" max="4873" width="17.28515625" style="466" customWidth="1"/>
    <col min="4874" max="4875" width="9.140625" style="466"/>
    <col min="4876" max="4876" width="26.5703125" style="466" customWidth="1"/>
    <col min="4877" max="4877" width="26.42578125" style="466" customWidth="1"/>
    <col min="4878" max="5115" width="9.140625" style="466"/>
    <col min="5116" max="5116" width="9.42578125" style="466" bestFit="1" customWidth="1"/>
    <col min="5117" max="5117" width="135.85546875" style="466" customWidth="1"/>
    <col min="5118" max="5118" width="14.7109375" style="466" bestFit="1" customWidth="1"/>
    <col min="5119" max="5119" width="15.28515625" style="466" customWidth="1"/>
    <col min="5120" max="5120" width="19.28515625" style="466" bestFit="1" customWidth="1"/>
    <col min="5121" max="5121" width="22" style="466" bestFit="1" customWidth="1"/>
    <col min="5122" max="5122" width="21.7109375" style="466" customWidth="1"/>
    <col min="5123" max="5125" width="19.28515625" style="466" customWidth="1"/>
    <col min="5126" max="5126" width="13.7109375" style="466" customWidth="1"/>
    <col min="5127" max="5127" width="15.7109375" style="466" bestFit="1" customWidth="1"/>
    <col min="5128" max="5128" width="9.140625" style="466"/>
    <col min="5129" max="5129" width="17.28515625" style="466" customWidth="1"/>
    <col min="5130" max="5131" width="9.140625" style="466"/>
    <col min="5132" max="5132" width="26.5703125" style="466" customWidth="1"/>
    <col min="5133" max="5133" width="26.42578125" style="466" customWidth="1"/>
    <col min="5134" max="5371" width="9.140625" style="466"/>
    <col min="5372" max="5372" width="9.42578125" style="466" bestFit="1" customWidth="1"/>
    <col min="5373" max="5373" width="135.85546875" style="466" customWidth="1"/>
    <col min="5374" max="5374" width="14.7109375" style="466" bestFit="1" customWidth="1"/>
    <col min="5375" max="5375" width="15.28515625" style="466" customWidth="1"/>
    <col min="5376" max="5376" width="19.28515625" style="466" bestFit="1" customWidth="1"/>
    <col min="5377" max="5377" width="22" style="466" bestFit="1" customWidth="1"/>
    <col min="5378" max="5378" width="21.7109375" style="466" customWidth="1"/>
    <col min="5379" max="5381" width="19.28515625" style="466" customWidth="1"/>
    <col min="5382" max="5382" width="13.7109375" style="466" customWidth="1"/>
    <col min="5383" max="5383" width="15.7109375" style="466" bestFit="1" customWidth="1"/>
    <col min="5384" max="5384" width="9.140625" style="466"/>
    <col min="5385" max="5385" width="17.28515625" style="466" customWidth="1"/>
    <col min="5386" max="5387" width="9.140625" style="466"/>
    <col min="5388" max="5388" width="26.5703125" style="466" customWidth="1"/>
    <col min="5389" max="5389" width="26.42578125" style="466" customWidth="1"/>
    <col min="5390" max="5627" width="9.140625" style="466"/>
    <col min="5628" max="5628" width="9.42578125" style="466" bestFit="1" customWidth="1"/>
    <col min="5629" max="5629" width="135.85546875" style="466" customWidth="1"/>
    <col min="5630" max="5630" width="14.7109375" style="466" bestFit="1" customWidth="1"/>
    <col min="5631" max="5631" width="15.28515625" style="466" customWidth="1"/>
    <col min="5632" max="5632" width="19.28515625" style="466" bestFit="1" customWidth="1"/>
    <col min="5633" max="5633" width="22" style="466" bestFit="1" customWidth="1"/>
    <col min="5634" max="5634" width="21.7109375" style="466" customWidth="1"/>
    <col min="5635" max="5637" width="19.28515625" style="466" customWidth="1"/>
    <col min="5638" max="5638" width="13.7109375" style="466" customWidth="1"/>
    <col min="5639" max="5639" width="15.7109375" style="466" bestFit="1" customWidth="1"/>
    <col min="5640" max="5640" width="9.140625" style="466"/>
    <col min="5641" max="5641" width="17.28515625" style="466" customWidth="1"/>
    <col min="5642" max="5643" width="9.140625" style="466"/>
    <col min="5644" max="5644" width="26.5703125" style="466" customWidth="1"/>
    <col min="5645" max="5645" width="26.42578125" style="466" customWidth="1"/>
    <col min="5646" max="5883" width="9.140625" style="466"/>
    <col min="5884" max="5884" width="9.42578125" style="466" bestFit="1" customWidth="1"/>
    <col min="5885" max="5885" width="135.85546875" style="466" customWidth="1"/>
    <col min="5886" max="5886" width="14.7109375" style="466" bestFit="1" customWidth="1"/>
    <col min="5887" max="5887" width="15.28515625" style="466" customWidth="1"/>
    <col min="5888" max="5888" width="19.28515625" style="466" bestFit="1" customWidth="1"/>
    <col min="5889" max="5889" width="22" style="466" bestFit="1" customWidth="1"/>
    <col min="5890" max="5890" width="21.7109375" style="466" customWidth="1"/>
    <col min="5891" max="5893" width="19.28515625" style="466" customWidth="1"/>
    <col min="5894" max="5894" width="13.7109375" style="466" customWidth="1"/>
    <col min="5895" max="5895" width="15.7109375" style="466" bestFit="1" customWidth="1"/>
    <col min="5896" max="5896" width="9.140625" style="466"/>
    <col min="5897" max="5897" width="17.28515625" style="466" customWidth="1"/>
    <col min="5898" max="5899" width="9.140625" style="466"/>
    <col min="5900" max="5900" width="26.5703125" style="466" customWidth="1"/>
    <col min="5901" max="5901" width="26.42578125" style="466" customWidth="1"/>
    <col min="5902" max="6139" width="9.140625" style="466"/>
    <col min="6140" max="6140" width="9.42578125" style="466" bestFit="1" customWidth="1"/>
    <col min="6141" max="6141" width="135.85546875" style="466" customWidth="1"/>
    <col min="6142" max="6142" width="14.7109375" style="466" bestFit="1" customWidth="1"/>
    <col min="6143" max="6143" width="15.28515625" style="466" customWidth="1"/>
    <col min="6144" max="6144" width="19.28515625" style="466" bestFit="1" customWidth="1"/>
    <col min="6145" max="6145" width="22" style="466" bestFit="1" customWidth="1"/>
    <col min="6146" max="6146" width="21.7109375" style="466" customWidth="1"/>
    <col min="6147" max="6149" width="19.28515625" style="466" customWidth="1"/>
    <col min="6150" max="6150" width="13.7109375" style="466" customWidth="1"/>
    <col min="6151" max="6151" width="15.7109375" style="466" bestFit="1" customWidth="1"/>
    <col min="6152" max="6152" width="9.140625" style="466"/>
    <col min="6153" max="6153" width="17.28515625" style="466" customWidth="1"/>
    <col min="6154" max="6155" width="9.140625" style="466"/>
    <col min="6156" max="6156" width="26.5703125" style="466" customWidth="1"/>
    <col min="6157" max="6157" width="26.42578125" style="466" customWidth="1"/>
    <col min="6158" max="6395" width="9.140625" style="466"/>
    <col min="6396" max="6396" width="9.42578125" style="466" bestFit="1" customWidth="1"/>
    <col min="6397" max="6397" width="135.85546875" style="466" customWidth="1"/>
    <col min="6398" max="6398" width="14.7109375" style="466" bestFit="1" customWidth="1"/>
    <col min="6399" max="6399" width="15.28515625" style="466" customWidth="1"/>
    <col min="6400" max="6400" width="19.28515625" style="466" bestFit="1" customWidth="1"/>
    <col min="6401" max="6401" width="22" style="466" bestFit="1" customWidth="1"/>
    <col min="6402" max="6402" width="21.7109375" style="466" customWidth="1"/>
    <col min="6403" max="6405" width="19.28515625" style="466" customWidth="1"/>
    <col min="6406" max="6406" width="13.7109375" style="466" customWidth="1"/>
    <col min="6407" max="6407" width="15.7109375" style="466" bestFit="1" customWidth="1"/>
    <col min="6408" max="6408" width="9.140625" style="466"/>
    <col min="6409" max="6409" width="17.28515625" style="466" customWidth="1"/>
    <col min="6410" max="6411" width="9.140625" style="466"/>
    <col min="6412" max="6412" width="26.5703125" style="466" customWidth="1"/>
    <col min="6413" max="6413" width="26.42578125" style="466" customWidth="1"/>
    <col min="6414" max="6651" width="9.140625" style="466"/>
    <col min="6652" max="6652" width="9.42578125" style="466" bestFit="1" customWidth="1"/>
    <col min="6653" max="6653" width="135.85546875" style="466" customWidth="1"/>
    <col min="6654" max="6654" width="14.7109375" style="466" bestFit="1" customWidth="1"/>
    <col min="6655" max="6655" width="15.28515625" style="466" customWidth="1"/>
    <col min="6656" max="6656" width="19.28515625" style="466" bestFit="1" customWidth="1"/>
    <col min="6657" max="6657" width="22" style="466" bestFit="1" customWidth="1"/>
    <col min="6658" max="6658" width="21.7109375" style="466" customWidth="1"/>
    <col min="6659" max="6661" width="19.28515625" style="466" customWidth="1"/>
    <col min="6662" max="6662" width="13.7109375" style="466" customWidth="1"/>
    <col min="6663" max="6663" width="15.7109375" style="466" bestFit="1" customWidth="1"/>
    <col min="6664" max="6664" width="9.140625" style="466"/>
    <col min="6665" max="6665" width="17.28515625" style="466" customWidth="1"/>
    <col min="6666" max="6667" width="9.140625" style="466"/>
    <col min="6668" max="6668" width="26.5703125" style="466" customWidth="1"/>
    <col min="6669" max="6669" width="26.42578125" style="466" customWidth="1"/>
    <col min="6670" max="6907" width="9.140625" style="466"/>
    <col min="6908" max="6908" width="9.42578125" style="466" bestFit="1" customWidth="1"/>
    <col min="6909" max="6909" width="135.85546875" style="466" customWidth="1"/>
    <col min="6910" max="6910" width="14.7109375" style="466" bestFit="1" customWidth="1"/>
    <col min="6911" max="6911" width="15.28515625" style="466" customWidth="1"/>
    <col min="6912" max="6912" width="19.28515625" style="466" bestFit="1" customWidth="1"/>
    <col min="6913" max="6913" width="22" style="466" bestFit="1" customWidth="1"/>
    <col min="6914" max="6914" width="21.7109375" style="466" customWidth="1"/>
    <col min="6915" max="6917" width="19.28515625" style="466" customWidth="1"/>
    <col min="6918" max="6918" width="13.7109375" style="466" customWidth="1"/>
    <col min="6919" max="6919" width="15.7109375" style="466" bestFit="1" customWidth="1"/>
    <col min="6920" max="6920" width="9.140625" style="466"/>
    <col min="6921" max="6921" width="17.28515625" style="466" customWidth="1"/>
    <col min="6922" max="6923" width="9.140625" style="466"/>
    <col min="6924" max="6924" width="26.5703125" style="466" customWidth="1"/>
    <col min="6925" max="6925" width="26.42578125" style="466" customWidth="1"/>
    <col min="6926" max="7163" width="9.140625" style="466"/>
    <col min="7164" max="7164" width="9.42578125" style="466" bestFit="1" customWidth="1"/>
    <col min="7165" max="7165" width="135.85546875" style="466" customWidth="1"/>
    <col min="7166" max="7166" width="14.7109375" style="466" bestFit="1" customWidth="1"/>
    <col min="7167" max="7167" width="15.28515625" style="466" customWidth="1"/>
    <col min="7168" max="7168" width="19.28515625" style="466" bestFit="1" customWidth="1"/>
    <col min="7169" max="7169" width="22" style="466" bestFit="1" customWidth="1"/>
    <col min="7170" max="7170" width="21.7109375" style="466" customWidth="1"/>
    <col min="7171" max="7173" width="19.28515625" style="466" customWidth="1"/>
    <col min="7174" max="7174" width="13.7109375" style="466" customWidth="1"/>
    <col min="7175" max="7175" width="15.7109375" style="466" bestFit="1" customWidth="1"/>
    <col min="7176" max="7176" width="9.140625" style="466"/>
    <col min="7177" max="7177" width="17.28515625" style="466" customWidth="1"/>
    <col min="7178" max="7179" width="9.140625" style="466"/>
    <col min="7180" max="7180" width="26.5703125" style="466" customWidth="1"/>
    <col min="7181" max="7181" width="26.42578125" style="466" customWidth="1"/>
    <col min="7182" max="7419" width="9.140625" style="466"/>
    <col min="7420" max="7420" width="9.42578125" style="466" bestFit="1" customWidth="1"/>
    <col min="7421" max="7421" width="135.85546875" style="466" customWidth="1"/>
    <col min="7422" max="7422" width="14.7109375" style="466" bestFit="1" customWidth="1"/>
    <col min="7423" max="7423" width="15.28515625" style="466" customWidth="1"/>
    <col min="7424" max="7424" width="19.28515625" style="466" bestFit="1" customWidth="1"/>
    <col min="7425" max="7425" width="22" style="466" bestFit="1" customWidth="1"/>
    <col min="7426" max="7426" width="21.7109375" style="466" customWidth="1"/>
    <col min="7427" max="7429" width="19.28515625" style="466" customWidth="1"/>
    <col min="7430" max="7430" width="13.7109375" style="466" customWidth="1"/>
    <col min="7431" max="7431" width="15.7109375" style="466" bestFit="1" customWidth="1"/>
    <col min="7432" max="7432" width="9.140625" style="466"/>
    <col min="7433" max="7433" width="17.28515625" style="466" customWidth="1"/>
    <col min="7434" max="7435" width="9.140625" style="466"/>
    <col min="7436" max="7436" width="26.5703125" style="466" customWidth="1"/>
    <col min="7437" max="7437" width="26.42578125" style="466" customWidth="1"/>
    <col min="7438" max="7675" width="9.140625" style="466"/>
    <col min="7676" max="7676" width="9.42578125" style="466" bestFit="1" customWidth="1"/>
    <col min="7677" max="7677" width="135.85546875" style="466" customWidth="1"/>
    <col min="7678" max="7678" width="14.7109375" style="466" bestFit="1" customWidth="1"/>
    <col min="7679" max="7679" width="15.28515625" style="466" customWidth="1"/>
    <col min="7680" max="7680" width="19.28515625" style="466" bestFit="1" customWidth="1"/>
    <col min="7681" max="7681" width="22" style="466" bestFit="1" customWidth="1"/>
    <col min="7682" max="7682" width="21.7109375" style="466" customWidth="1"/>
    <col min="7683" max="7685" width="19.28515625" style="466" customWidth="1"/>
    <col min="7686" max="7686" width="13.7109375" style="466" customWidth="1"/>
    <col min="7687" max="7687" width="15.7109375" style="466" bestFit="1" customWidth="1"/>
    <col min="7688" max="7688" width="9.140625" style="466"/>
    <col min="7689" max="7689" width="17.28515625" style="466" customWidth="1"/>
    <col min="7690" max="7691" width="9.140625" style="466"/>
    <col min="7692" max="7692" width="26.5703125" style="466" customWidth="1"/>
    <col min="7693" max="7693" width="26.42578125" style="466" customWidth="1"/>
    <col min="7694" max="7931" width="9.140625" style="466"/>
    <col min="7932" max="7932" width="9.42578125" style="466" bestFit="1" customWidth="1"/>
    <col min="7933" max="7933" width="135.85546875" style="466" customWidth="1"/>
    <col min="7934" max="7934" width="14.7109375" style="466" bestFit="1" customWidth="1"/>
    <col min="7935" max="7935" width="15.28515625" style="466" customWidth="1"/>
    <col min="7936" max="7936" width="19.28515625" style="466" bestFit="1" customWidth="1"/>
    <col min="7937" max="7937" width="22" style="466" bestFit="1" customWidth="1"/>
    <col min="7938" max="7938" width="21.7109375" style="466" customWidth="1"/>
    <col min="7939" max="7941" width="19.28515625" style="466" customWidth="1"/>
    <col min="7942" max="7942" width="13.7109375" style="466" customWidth="1"/>
    <col min="7943" max="7943" width="15.7109375" style="466" bestFit="1" customWidth="1"/>
    <col min="7944" max="7944" width="9.140625" style="466"/>
    <col min="7945" max="7945" width="17.28515625" style="466" customWidth="1"/>
    <col min="7946" max="7947" width="9.140625" style="466"/>
    <col min="7948" max="7948" width="26.5703125" style="466" customWidth="1"/>
    <col min="7949" max="7949" width="26.42578125" style="466" customWidth="1"/>
    <col min="7950" max="8187" width="9.140625" style="466"/>
    <col min="8188" max="8188" width="9.42578125" style="466" bestFit="1" customWidth="1"/>
    <col min="8189" max="8189" width="135.85546875" style="466" customWidth="1"/>
    <col min="8190" max="8190" width="14.7109375" style="466" bestFit="1" customWidth="1"/>
    <col min="8191" max="8191" width="15.28515625" style="466" customWidth="1"/>
    <col min="8192" max="8192" width="19.28515625" style="466" bestFit="1" customWidth="1"/>
    <col min="8193" max="8193" width="22" style="466" bestFit="1" customWidth="1"/>
    <col min="8194" max="8194" width="21.7109375" style="466" customWidth="1"/>
    <col min="8195" max="8197" width="19.28515625" style="466" customWidth="1"/>
    <col min="8198" max="8198" width="13.7109375" style="466" customWidth="1"/>
    <col min="8199" max="8199" width="15.7109375" style="466" bestFit="1" customWidth="1"/>
    <col min="8200" max="8200" width="9.140625" style="466"/>
    <col min="8201" max="8201" width="17.28515625" style="466" customWidth="1"/>
    <col min="8202" max="8203" width="9.140625" style="466"/>
    <col min="8204" max="8204" width="26.5703125" style="466" customWidth="1"/>
    <col min="8205" max="8205" width="26.42578125" style="466" customWidth="1"/>
    <col min="8206" max="8443" width="9.140625" style="466"/>
    <col min="8444" max="8444" width="9.42578125" style="466" bestFit="1" customWidth="1"/>
    <col min="8445" max="8445" width="135.85546875" style="466" customWidth="1"/>
    <col min="8446" max="8446" width="14.7109375" style="466" bestFit="1" customWidth="1"/>
    <col min="8447" max="8447" width="15.28515625" style="466" customWidth="1"/>
    <col min="8448" max="8448" width="19.28515625" style="466" bestFit="1" customWidth="1"/>
    <col min="8449" max="8449" width="22" style="466" bestFit="1" customWidth="1"/>
    <col min="8450" max="8450" width="21.7109375" style="466" customWidth="1"/>
    <col min="8451" max="8453" width="19.28515625" style="466" customWidth="1"/>
    <col min="8454" max="8454" width="13.7109375" style="466" customWidth="1"/>
    <col min="8455" max="8455" width="15.7109375" style="466" bestFit="1" customWidth="1"/>
    <col min="8456" max="8456" width="9.140625" style="466"/>
    <col min="8457" max="8457" width="17.28515625" style="466" customWidth="1"/>
    <col min="8458" max="8459" width="9.140625" style="466"/>
    <col min="8460" max="8460" width="26.5703125" style="466" customWidth="1"/>
    <col min="8461" max="8461" width="26.42578125" style="466" customWidth="1"/>
    <col min="8462" max="8699" width="9.140625" style="466"/>
    <col min="8700" max="8700" width="9.42578125" style="466" bestFit="1" customWidth="1"/>
    <col min="8701" max="8701" width="135.85546875" style="466" customWidth="1"/>
    <col min="8702" max="8702" width="14.7109375" style="466" bestFit="1" customWidth="1"/>
    <col min="8703" max="8703" width="15.28515625" style="466" customWidth="1"/>
    <col min="8704" max="8704" width="19.28515625" style="466" bestFit="1" customWidth="1"/>
    <col min="8705" max="8705" width="22" style="466" bestFit="1" customWidth="1"/>
    <col min="8706" max="8706" width="21.7109375" style="466" customWidth="1"/>
    <col min="8707" max="8709" width="19.28515625" style="466" customWidth="1"/>
    <col min="8710" max="8710" width="13.7109375" style="466" customWidth="1"/>
    <col min="8711" max="8711" width="15.7109375" style="466" bestFit="1" customWidth="1"/>
    <col min="8712" max="8712" width="9.140625" style="466"/>
    <col min="8713" max="8713" width="17.28515625" style="466" customWidth="1"/>
    <col min="8714" max="8715" width="9.140625" style="466"/>
    <col min="8716" max="8716" width="26.5703125" style="466" customWidth="1"/>
    <col min="8717" max="8717" width="26.42578125" style="466" customWidth="1"/>
    <col min="8718" max="8955" width="9.140625" style="466"/>
    <col min="8956" max="8956" width="9.42578125" style="466" bestFit="1" customWidth="1"/>
    <col min="8957" max="8957" width="135.85546875" style="466" customWidth="1"/>
    <col min="8958" max="8958" width="14.7109375" style="466" bestFit="1" customWidth="1"/>
    <col min="8959" max="8959" width="15.28515625" style="466" customWidth="1"/>
    <col min="8960" max="8960" width="19.28515625" style="466" bestFit="1" customWidth="1"/>
    <col min="8961" max="8961" width="22" style="466" bestFit="1" customWidth="1"/>
    <col min="8962" max="8962" width="21.7109375" style="466" customWidth="1"/>
    <col min="8963" max="8965" width="19.28515625" style="466" customWidth="1"/>
    <col min="8966" max="8966" width="13.7109375" style="466" customWidth="1"/>
    <col min="8967" max="8967" width="15.7109375" style="466" bestFit="1" customWidth="1"/>
    <col min="8968" max="8968" width="9.140625" style="466"/>
    <col min="8969" max="8969" width="17.28515625" style="466" customWidth="1"/>
    <col min="8970" max="8971" width="9.140625" style="466"/>
    <col min="8972" max="8972" width="26.5703125" style="466" customWidth="1"/>
    <col min="8973" max="8973" width="26.42578125" style="466" customWidth="1"/>
    <col min="8974" max="9211" width="9.140625" style="466"/>
    <col min="9212" max="9212" width="9.42578125" style="466" bestFit="1" customWidth="1"/>
    <col min="9213" max="9213" width="135.85546875" style="466" customWidth="1"/>
    <col min="9214" max="9214" width="14.7109375" style="466" bestFit="1" customWidth="1"/>
    <col min="9215" max="9215" width="15.28515625" style="466" customWidth="1"/>
    <col min="9216" max="9216" width="19.28515625" style="466" bestFit="1" customWidth="1"/>
    <col min="9217" max="9217" width="22" style="466" bestFit="1" customWidth="1"/>
    <col min="9218" max="9218" width="21.7109375" style="466" customWidth="1"/>
    <col min="9219" max="9221" width="19.28515625" style="466" customWidth="1"/>
    <col min="9222" max="9222" width="13.7109375" style="466" customWidth="1"/>
    <col min="9223" max="9223" width="15.7109375" style="466" bestFit="1" customWidth="1"/>
    <col min="9224" max="9224" width="9.140625" style="466"/>
    <col min="9225" max="9225" width="17.28515625" style="466" customWidth="1"/>
    <col min="9226" max="9227" width="9.140625" style="466"/>
    <col min="9228" max="9228" width="26.5703125" style="466" customWidth="1"/>
    <col min="9229" max="9229" width="26.42578125" style="466" customWidth="1"/>
    <col min="9230" max="9467" width="9.140625" style="466"/>
    <col min="9468" max="9468" width="9.42578125" style="466" bestFit="1" customWidth="1"/>
    <col min="9469" max="9469" width="135.85546875" style="466" customWidth="1"/>
    <col min="9470" max="9470" width="14.7109375" style="466" bestFit="1" customWidth="1"/>
    <col min="9471" max="9471" width="15.28515625" style="466" customWidth="1"/>
    <col min="9472" max="9472" width="19.28515625" style="466" bestFit="1" customWidth="1"/>
    <col min="9473" max="9473" width="22" style="466" bestFit="1" customWidth="1"/>
    <col min="9474" max="9474" width="21.7109375" style="466" customWidth="1"/>
    <col min="9475" max="9477" width="19.28515625" style="466" customWidth="1"/>
    <col min="9478" max="9478" width="13.7109375" style="466" customWidth="1"/>
    <col min="9479" max="9479" width="15.7109375" style="466" bestFit="1" customWidth="1"/>
    <col min="9480" max="9480" width="9.140625" style="466"/>
    <col min="9481" max="9481" width="17.28515625" style="466" customWidth="1"/>
    <col min="9482" max="9483" width="9.140625" style="466"/>
    <col min="9484" max="9484" width="26.5703125" style="466" customWidth="1"/>
    <col min="9485" max="9485" width="26.42578125" style="466" customWidth="1"/>
    <col min="9486" max="9723" width="9.140625" style="466"/>
    <col min="9724" max="9724" width="9.42578125" style="466" bestFit="1" customWidth="1"/>
    <col min="9725" max="9725" width="135.85546875" style="466" customWidth="1"/>
    <col min="9726" max="9726" width="14.7109375" style="466" bestFit="1" customWidth="1"/>
    <col min="9727" max="9727" width="15.28515625" style="466" customWidth="1"/>
    <col min="9728" max="9728" width="19.28515625" style="466" bestFit="1" customWidth="1"/>
    <col min="9729" max="9729" width="22" style="466" bestFit="1" customWidth="1"/>
    <col min="9730" max="9730" width="21.7109375" style="466" customWidth="1"/>
    <col min="9731" max="9733" width="19.28515625" style="466" customWidth="1"/>
    <col min="9734" max="9734" width="13.7109375" style="466" customWidth="1"/>
    <col min="9735" max="9735" width="15.7109375" style="466" bestFit="1" customWidth="1"/>
    <col min="9736" max="9736" width="9.140625" style="466"/>
    <col min="9737" max="9737" width="17.28515625" style="466" customWidth="1"/>
    <col min="9738" max="9739" width="9.140625" style="466"/>
    <col min="9740" max="9740" width="26.5703125" style="466" customWidth="1"/>
    <col min="9741" max="9741" width="26.42578125" style="466" customWidth="1"/>
    <col min="9742" max="9979" width="9.140625" style="466"/>
    <col min="9980" max="9980" width="9.42578125" style="466" bestFit="1" customWidth="1"/>
    <col min="9981" max="9981" width="135.85546875" style="466" customWidth="1"/>
    <col min="9982" max="9982" width="14.7109375" style="466" bestFit="1" customWidth="1"/>
    <col min="9983" max="9983" width="15.28515625" style="466" customWidth="1"/>
    <col min="9984" max="9984" width="19.28515625" style="466" bestFit="1" customWidth="1"/>
    <col min="9985" max="9985" width="22" style="466" bestFit="1" customWidth="1"/>
    <col min="9986" max="9986" width="21.7109375" style="466" customWidth="1"/>
    <col min="9987" max="9989" width="19.28515625" style="466" customWidth="1"/>
    <col min="9990" max="9990" width="13.7109375" style="466" customWidth="1"/>
    <col min="9991" max="9991" width="15.7109375" style="466" bestFit="1" customWidth="1"/>
    <col min="9992" max="9992" width="9.140625" style="466"/>
    <col min="9993" max="9993" width="17.28515625" style="466" customWidth="1"/>
    <col min="9994" max="9995" width="9.140625" style="466"/>
    <col min="9996" max="9996" width="26.5703125" style="466" customWidth="1"/>
    <col min="9997" max="9997" width="26.42578125" style="466" customWidth="1"/>
    <col min="9998" max="10235" width="9.140625" style="466"/>
    <col min="10236" max="10236" width="9.42578125" style="466" bestFit="1" customWidth="1"/>
    <col min="10237" max="10237" width="135.85546875" style="466" customWidth="1"/>
    <col min="10238" max="10238" width="14.7109375" style="466" bestFit="1" customWidth="1"/>
    <col min="10239" max="10239" width="15.28515625" style="466" customWidth="1"/>
    <col min="10240" max="10240" width="19.28515625" style="466" bestFit="1" customWidth="1"/>
    <col min="10241" max="10241" width="22" style="466" bestFit="1" customWidth="1"/>
    <col min="10242" max="10242" width="21.7109375" style="466" customWidth="1"/>
    <col min="10243" max="10245" width="19.28515625" style="466" customWidth="1"/>
    <col min="10246" max="10246" width="13.7109375" style="466" customWidth="1"/>
    <col min="10247" max="10247" width="15.7109375" style="466" bestFit="1" customWidth="1"/>
    <col min="10248" max="10248" width="9.140625" style="466"/>
    <col min="10249" max="10249" width="17.28515625" style="466" customWidth="1"/>
    <col min="10250" max="10251" width="9.140625" style="466"/>
    <col min="10252" max="10252" width="26.5703125" style="466" customWidth="1"/>
    <col min="10253" max="10253" width="26.42578125" style="466" customWidth="1"/>
    <col min="10254" max="10491" width="9.140625" style="466"/>
    <col min="10492" max="10492" width="9.42578125" style="466" bestFit="1" customWidth="1"/>
    <col min="10493" max="10493" width="135.85546875" style="466" customWidth="1"/>
    <col min="10494" max="10494" width="14.7109375" style="466" bestFit="1" customWidth="1"/>
    <col min="10495" max="10495" width="15.28515625" style="466" customWidth="1"/>
    <col min="10496" max="10496" width="19.28515625" style="466" bestFit="1" customWidth="1"/>
    <col min="10497" max="10497" width="22" style="466" bestFit="1" customWidth="1"/>
    <col min="10498" max="10498" width="21.7109375" style="466" customWidth="1"/>
    <col min="10499" max="10501" width="19.28515625" style="466" customWidth="1"/>
    <col min="10502" max="10502" width="13.7109375" style="466" customWidth="1"/>
    <col min="10503" max="10503" width="15.7109375" style="466" bestFit="1" customWidth="1"/>
    <col min="10504" max="10504" width="9.140625" style="466"/>
    <col min="10505" max="10505" width="17.28515625" style="466" customWidth="1"/>
    <col min="10506" max="10507" width="9.140625" style="466"/>
    <col min="10508" max="10508" width="26.5703125" style="466" customWidth="1"/>
    <col min="10509" max="10509" width="26.42578125" style="466" customWidth="1"/>
    <col min="10510" max="10747" width="9.140625" style="466"/>
    <col min="10748" max="10748" width="9.42578125" style="466" bestFit="1" customWidth="1"/>
    <col min="10749" max="10749" width="135.85546875" style="466" customWidth="1"/>
    <col min="10750" max="10750" width="14.7109375" style="466" bestFit="1" customWidth="1"/>
    <col min="10751" max="10751" width="15.28515625" style="466" customWidth="1"/>
    <col min="10752" max="10752" width="19.28515625" style="466" bestFit="1" customWidth="1"/>
    <col min="10753" max="10753" width="22" style="466" bestFit="1" customWidth="1"/>
    <col min="10754" max="10754" width="21.7109375" style="466" customWidth="1"/>
    <col min="10755" max="10757" width="19.28515625" style="466" customWidth="1"/>
    <col min="10758" max="10758" width="13.7109375" style="466" customWidth="1"/>
    <col min="10759" max="10759" width="15.7109375" style="466" bestFit="1" customWidth="1"/>
    <col min="10760" max="10760" width="9.140625" style="466"/>
    <col min="10761" max="10761" width="17.28515625" style="466" customWidth="1"/>
    <col min="10762" max="10763" width="9.140625" style="466"/>
    <col min="10764" max="10764" width="26.5703125" style="466" customWidth="1"/>
    <col min="10765" max="10765" width="26.42578125" style="466" customWidth="1"/>
    <col min="10766" max="11003" width="9.140625" style="466"/>
    <col min="11004" max="11004" width="9.42578125" style="466" bestFit="1" customWidth="1"/>
    <col min="11005" max="11005" width="135.85546875" style="466" customWidth="1"/>
    <col min="11006" max="11006" width="14.7109375" style="466" bestFit="1" customWidth="1"/>
    <col min="11007" max="11007" width="15.28515625" style="466" customWidth="1"/>
    <col min="11008" max="11008" width="19.28515625" style="466" bestFit="1" customWidth="1"/>
    <col min="11009" max="11009" width="22" style="466" bestFit="1" customWidth="1"/>
    <col min="11010" max="11010" width="21.7109375" style="466" customWidth="1"/>
    <col min="11011" max="11013" width="19.28515625" style="466" customWidth="1"/>
    <col min="11014" max="11014" width="13.7109375" style="466" customWidth="1"/>
    <col min="11015" max="11015" width="15.7109375" style="466" bestFit="1" customWidth="1"/>
    <col min="11016" max="11016" width="9.140625" style="466"/>
    <col min="11017" max="11017" width="17.28515625" style="466" customWidth="1"/>
    <col min="11018" max="11019" width="9.140625" style="466"/>
    <col min="11020" max="11020" width="26.5703125" style="466" customWidth="1"/>
    <col min="11021" max="11021" width="26.42578125" style="466" customWidth="1"/>
    <col min="11022" max="11259" width="9.140625" style="466"/>
    <col min="11260" max="11260" width="9.42578125" style="466" bestFit="1" customWidth="1"/>
    <col min="11261" max="11261" width="135.85546875" style="466" customWidth="1"/>
    <col min="11262" max="11262" width="14.7109375" style="466" bestFit="1" customWidth="1"/>
    <col min="11263" max="11263" width="15.28515625" style="466" customWidth="1"/>
    <col min="11264" max="11264" width="19.28515625" style="466" bestFit="1" customWidth="1"/>
    <col min="11265" max="11265" width="22" style="466" bestFit="1" customWidth="1"/>
    <col min="11266" max="11266" width="21.7109375" style="466" customWidth="1"/>
    <col min="11267" max="11269" width="19.28515625" style="466" customWidth="1"/>
    <col min="11270" max="11270" width="13.7109375" style="466" customWidth="1"/>
    <col min="11271" max="11271" width="15.7109375" style="466" bestFit="1" customWidth="1"/>
    <col min="11272" max="11272" width="9.140625" style="466"/>
    <col min="11273" max="11273" width="17.28515625" style="466" customWidth="1"/>
    <col min="11274" max="11275" width="9.140625" style="466"/>
    <col min="11276" max="11276" width="26.5703125" style="466" customWidth="1"/>
    <col min="11277" max="11277" width="26.42578125" style="466" customWidth="1"/>
    <col min="11278" max="11515" width="9.140625" style="466"/>
    <col min="11516" max="11516" width="9.42578125" style="466" bestFit="1" customWidth="1"/>
    <col min="11517" max="11517" width="135.85546875" style="466" customWidth="1"/>
    <col min="11518" max="11518" width="14.7109375" style="466" bestFit="1" customWidth="1"/>
    <col min="11519" max="11519" width="15.28515625" style="466" customWidth="1"/>
    <col min="11520" max="11520" width="19.28515625" style="466" bestFit="1" customWidth="1"/>
    <col min="11521" max="11521" width="22" style="466" bestFit="1" customWidth="1"/>
    <col min="11522" max="11522" width="21.7109375" style="466" customWidth="1"/>
    <col min="11523" max="11525" width="19.28515625" style="466" customWidth="1"/>
    <col min="11526" max="11526" width="13.7109375" style="466" customWidth="1"/>
    <col min="11527" max="11527" width="15.7109375" style="466" bestFit="1" customWidth="1"/>
    <col min="11528" max="11528" width="9.140625" style="466"/>
    <col min="11529" max="11529" width="17.28515625" style="466" customWidth="1"/>
    <col min="11530" max="11531" width="9.140625" style="466"/>
    <col min="11532" max="11532" width="26.5703125" style="466" customWidth="1"/>
    <col min="11533" max="11533" width="26.42578125" style="466" customWidth="1"/>
    <col min="11534" max="11771" width="9.140625" style="466"/>
    <col min="11772" max="11772" width="9.42578125" style="466" bestFit="1" customWidth="1"/>
    <col min="11773" max="11773" width="135.85546875" style="466" customWidth="1"/>
    <col min="11774" max="11774" width="14.7109375" style="466" bestFit="1" customWidth="1"/>
    <col min="11775" max="11775" width="15.28515625" style="466" customWidth="1"/>
    <col min="11776" max="11776" width="19.28515625" style="466" bestFit="1" customWidth="1"/>
    <col min="11777" max="11777" width="22" style="466" bestFit="1" customWidth="1"/>
    <col min="11778" max="11778" width="21.7109375" style="466" customWidth="1"/>
    <col min="11779" max="11781" width="19.28515625" style="466" customWidth="1"/>
    <col min="11782" max="11782" width="13.7109375" style="466" customWidth="1"/>
    <col min="11783" max="11783" width="15.7109375" style="466" bestFit="1" customWidth="1"/>
    <col min="11784" max="11784" width="9.140625" style="466"/>
    <col min="11785" max="11785" width="17.28515625" style="466" customWidth="1"/>
    <col min="11786" max="11787" width="9.140625" style="466"/>
    <col min="11788" max="11788" width="26.5703125" style="466" customWidth="1"/>
    <col min="11789" max="11789" width="26.42578125" style="466" customWidth="1"/>
    <col min="11790" max="12027" width="9.140625" style="466"/>
    <col min="12028" max="12028" width="9.42578125" style="466" bestFit="1" customWidth="1"/>
    <col min="12029" max="12029" width="135.85546875" style="466" customWidth="1"/>
    <col min="12030" max="12030" width="14.7109375" style="466" bestFit="1" customWidth="1"/>
    <col min="12031" max="12031" width="15.28515625" style="466" customWidth="1"/>
    <col min="12032" max="12032" width="19.28515625" style="466" bestFit="1" customWidth="1"/>
    <col min="12033" max="12033" width="22" style="466" bestFit="1" customWidth="1"/>
    <col min="12034" max="12034" width="21.7109375" style="466" customWidth="1"/>
    <col min="12035" max="12037" width="19.28515625" style="466" customWidth="1"/>
    <col min="12038" max="12038" width="13.7109375" style="466" customWidth="1"/>
    <col min="12039" max="12039" width="15.7109375" style="466" bestFit="1" customWidth="1"/>
    <col min="12040" max="12040" width="9.140625" style="466"/>
    <col min="12041" max="12041" width="17.28515625" style="466" customWidth="1"/>
    <col min="12042" max="12043" width="9.140625" style="466"/>
    <col min="12044" max="12044" width="26.5703125" style="466" customWidth="1"/>
    <col min="12045" max="12045" width="26.42578125" style="466" customWidth="1"/>
    <col min="12046" max="12283" width="9.140625" style="466"/>
    <col min="12284" max="12284" width="9.42578125" style="466" bestFit="1" customWidth="1"/>
    <col min="12285" max="12285" width="135.85546875" style="466" customWidth="1"/>
    <col min="12286" max="12286" width="14.7109375" style="466" bestFit="1" customWidth="1"/>
    <col min="12287" max="12287" width="15.28515625" style="466" customWidth="1"/>
    <col min="12288" max="12288" width="19.28515625" style="466" bestFit="1" customWidth="1"/>
    <col min="12289" max="12289" width="22" style="466" bestFit="1" customWidth="1"/>
    <col min="12290" max="12290" width="21.7109375" style="466" customWidth="1"/>
    <col min="12291" max="12293" width="19.28515625" style="466" customWidth="1"/>
    <col min="12294" max="12294" width="13.7109375" style="466" customWidth="1"/>
    <col min="12295" max="12295" width="15.7109375" style="466" bestFit="1" customWidth="1"/>
    <col min="12296" max="12296" width="9.140625" style="466"/>
    <col min="12297" max="12297" width="17.28515625" style="466" customWidth="1"/>
    <col min="12298" max="12299" width="9.140625" style="466"/>
    <col min="12300" max="12300" width="26.5703125" style="466" customWidth="1"/>
    <col min="12301" max="12301" width="26.42578125" style="466" customWidth="1"/>
    <col min="12302" max="12539" width="9.140625" style="466"/>
    <col min="12540" max="12540" width="9.42578125" style="466" bestFit="1" customWidth="1"/>
    <col min="12541" max="12541" width="135.85546875" style="466" customWidth="1"/>
    <col min="12542" max="12542" width="14.7109375" style="466" bestFit="1" customWidth="1"/>
    <col min="12543" max="12543" width="15.28515625" style="466" customWidth="1"/>
    <col min="12544" max="12544" width="19.28515625" style="466" bestFit="1" customWidth="1"/>
    <col min="12545" max="12545" width="22" style="466" bestFit="1" customWidth="1"/>
    <col min="12546" max="12546" width="21.7109375" style="466" customWidth="1"/>
    <col min="12547" max="12549" width="19.28515625" style="466" customWidth="1"/>
    <col min="12550" max="12550" width="13.7109375" style="466" customWidth="1"/>
    <col min="12551" max="12551" width="15.7109375" style="466" bestFit="1" customWidth="1"/>
    <col min="12552" max="12552" width="9.140625" style="466"/>
    <col min="12553" max="12553" width="17.28515625" style="466" customWidth="1"/>
    <col min="12554" max="12555" width="9.140625" style="466"/>
    <col min="12556" max="12556" width="26.5703125" style="466" customWidth="1"/>
    <col min="12557" max="12557" width="26.42578125" style="466" customWidth="1"/>
    <col min="12558" max="12795" width="9.140625" style="466"/>
    <col min="12796" max="12796" width="9.42578125" style="466" bestFit="1" customWidth="1"/>
    <col min="12797" max="12797" width="135.85546875" style="466" customWidth="1"/>
    <col min="12798" max="12798" width="14.7109375" style="466" bestFit="1" customWidth="1"/>
    <col min="12799" max="12799" width="15.28515625" style="466" customWidth="1"/>
    <col min="12800" max="12800" width="19.28515625" style="466" bestFit="1" customWidth="1"/>
    <col min="12801" max="12801" width="22" style="466" bestFit="1" customWidth="1"/>
    <col min="12802" max="12802" width="21.7109375" style="466" customWidth="1"/>
    <col min="12803" max="12805" width="19.28515625" style="466" customWidth="1"/>
    <col min="12806" max="12806" width="13.7109375" style="466" customWidth="1"/>
    <col min="12807" max="12807" width="15.7109375" style="466" bestFit="1" customWidth="1"/>
    <col min="12808" max="12808" width="9.140625" style="466"/>
    <col min="12809" max="12809" width="17.28515625" style="466" customWidth="1"/>
    <col min="12810" max="12811" width="9.140625" style="466"/>
    <col min="12812" max="12812" width="26.5703125" style="466" customWidth="1"/>
    <col min="12813" max="12813" width="26.42578125" style="466" customWidth="1"/>
    <col min="12814" max="13051" width="9.140625" style="466"/>
    <col min="13052" max="13052" width="9.42578125" style="466" bestFit="1" customWidth="1"/>
    <col min="13053" max="13053" width="135.85546875" style="466" customWidth="1"/>
    <col min="13054" max="13054" width="14.7109375" style="466" bestFit="1" customWidth="1"/>
    <col min="13055" max="13055" width="15.28515625" style="466" customWidth="1"/>
    <col min="13056" max="13056" width="19.28515625" style="466" bestFit="1" customWidth="1"/>
    <col min="13057" max="13057" width="22" style="466" bestFit="1" customWidth="1"/>
    <col min="13058" max="13058" width="21.7109375" style="466" customWidth="1"/>
    <col min="13059" max="13061" width="19.28515625" style="466" customWidth="1"/>
    <col min="13062" max="13062" width="13.7109375" style="466" customWidth="1"/>
    <col min="13063" max="13063" width="15.7109375" style="466" bestFit="1" customWidth="1"/>
    <col min="13064" max="13064" width="9.140625" style="466"/>
    <col min="13065" max="13065" width="17.28515625" style="466" customWidth="1"/>
    <col min="13066" max="13067" width="9.140625" style="466"/>
    <col min="13068" max="13068" width="26.5703125" style="466" customWidth="1"/>
    <col min="13069" max="13069" width="26.42578125" style="466" customWidth="1"/>
    <col min="13070" max="13307" width="9.140625" style="466"/>
    <col min="13308" max="13308" width="9.42578125" style="466" bestFit="1" customWidth="1"/>
    <col min="13309" max="13309" width="135.85546875" style="466" customWidth="1"/>
    <col min="13310" max="13310" width="14.7109375" style="466" bestFit="1" customWidth="1"/>
    <col min="13311" max="13311" width="15.28515625" style="466" customWidth="1"/>
    <col min="13312" max="13312" width="19.28515625" style="466" bestFit="1" customWidth="1"/>
    <col min="13313" max="13313" width="22" style="466" bestFit="1" customWidth="1"/>
    <col min="13314" max="13314" width="21.7109375" style="466" customWidth="1"/>
    <col min="13315" max="13317" width="19.28515625" style="466" customWidth="1"/>
    <col min="13318" max="13318" width="13.7109375" style="466" customWidth="1"/>
    <col min="13319" max="13319" width="15.7109375" style="466" bestFit="1" customWidth="1"/>
    <col min="13320" max="13320" width="9.140625" style="466"/>
    <col min="13321" max="13321" width="17.28515625" style="466" customWidth="1"/>
    <col min="13322" max="13323" width="9.140625" style="466"/>
    <col min="13324" max="13324" width="26.5703125" style="466" customWidth="1"/>
    <col min="13325" max="13325" width="26.42578125" style="466" customWidth="1"/>
    <col min="13326" max="13563" width="9.140625" style="466"/>
    <col min="13564" max="13564" width="9.42578125" style="466" bestFit="1" customWidth="1"/>
    <col min="13565" max="13565" width="135.85546875" style="466" customWidth="1"/>
    <col min="13566" max="13566" width="14.7109375" style="466" bestFit="1" customWidth="1"/>
    <col min="13567" max="13567" width="15.28515625" style="466" customWidth="1"/>
    <col min="13568" max="13568" width="19.28515625" style="466" bestFit="1" customWidth="1"/>
    <col min="13569" max="13569" width="22" style="466" bestFit="1" customWidth="1"/>
    <col min="13570" max="13570" width="21.7109375" style="466" customWidth="1"/>
    <col min="13571" max="13573" width="19.28515625" style="466" customWidth="1"/>
    <col min="13574" max="13574" width="13.7109375" style="466" customWidth="1"/>
    <col min="13575" max="13575" width="15.7109375" style="466" bestFit="1" customWidth="1"/>
    <col min="13576" max="13576" width="9.140625" style="466"/>
    <col min="13577" max="13577" width="17.28515625" style="466" customWidth="1"/>
    <col min="13578" max="13579" width="9.140625" style="466"/>
    <col min="13580" max="13580" width="26.5703125" style="466" customWidth="1"/>
    <col min="13581" max="13581" width="26.42578125" style="466" customWidth="1"/>
    <col min="13582" max="13819" width="9.140625" style="466"/>
    <col min="13820" max="13820" width="9.42578125" style="466" bestFit="1" customWidth="1"/>
    <col min="13821" max="13821" width="135.85546875" style="466" customWidth="1"/>
    <col min="13822" max="13822" width="14.7109375" style="466" bestFit="1" customWidth="1"/>
    <col min="13823" max="13823" width="15.28515625" style="466" customWidth="1"/>
    <col min="13824" max="13824" width="19.28515625" style="466" bestFit="1" customWidth="1"/>
    <col min="13825" max="13825" width="22" style="466" bestFit="1" customWidth="1"/>
    <col min="13826" max="13826" width="21.7109375" style="466" customWidth="1"/>
    <col min="13827" max="13829" width="19.28515625" style="466" customWidth="1"/>
    <col min="13830" max="13830" width="13.7109375" style="466" customWidth="1"/>
    <col min="13831" max="13831" width="15.7109375" style="466" bestFit="1" customWidth="1"/>
    <col min="13832" max="13832" width="9.140625" style="466"/>
    <col min="13833" max="13833" width="17.28515625" style="466" customWidth="1"/>
    <col min="13834" max="13835" width="9.140625" style="466"/>
    <col min="13836" max="13836" width="26.5703125" style="466" customWidth="1"/>
    <col min="13837" max="13837" width="26.42578125" style="466" customWidth="1"/>
    <col min="13838" max="14075" width="9.140625" style="466"/>
    <col min="14076" max="14076" width="9.42578125" style="466" bestFit="1" customWidth="1"/>
    <col min="14077" max="14077" width="135.85546875" style="466" customWidth="1"/>
    <col min="14078" max="14078" width="14.7109375" style="466" bestFit="1" customWidth="1"/>
    <col min="14079" max="14079" width="15.28515625" style="466" customWidth="1"/>
    <col min="14080" max="14080" width="19.28515625" style="466" bestFit="1" customWidth="1"/>
    <col min="14081" max="14081" width="22" style="466" bestFit="1" customWidth="1"/>
    <col min="14082" max="14082" width="21.7109375" style="466" customWidth="1"/>
    <col min="14083" max="14085" width="19.28515625" style="466" customWidth="1"/>
    <col min="14086" max="14086" width="13.7109375" style="466" customWidth="1"/>
    <col min="14087" max="14087" width="15.7109375" style="466" bestFit="1" customWidth="1"/>
    <col min="14088" max="14088" width="9.140625" style="466"/>
    <col min="14089" max="14089" width="17.28515625" style="466" customWidth="1"/>
    <col min="14090" max="14091" width="9.140625" style="466"/>
    <col min="14092" max="14092" width="26.5703125" style="466" customWidth="1"/>
    <col min="14093" max="14093" width="26.42578125" style="466" customWidth="1"/>
    <col min="14094" max="14331" width="9.140625" style="466"/>
    <col min="14332" max="14332" width="9.42578125" style="466" bestFit="1" customWidth="1"/>
    <col min="14333" max="14333" width="135.85546875" style="466" customWidth="1"/>
    <col min="14334" max="14334" width="14.7109375" style="466" bestFit="1" customWidth="1"/>
    <col min="14335" max="14335" width="15.28515625" style="466" customWidth="1"/>
    <col min="14336" max="14336" width="19.28515625" style="466" bestFit="1" customWidth="1"/>
    <col min="14337" max="14337" width="22" style="466" bestFit="1" customWidth="1"/>
    <col min="14338" max="14338" width="21.7109375" style="466" customWidth="1"/>
    <col min="14339" max="14341" width="19.28515625" style="466" customWidth="1"/>
    <col min="14342" max="14342" width="13.7109375" style="466" customWidth="1"/>
    <col min="14343" max="14343" width="15.7109375" style="466" bestFit="1" customWidth="1"/>
    <col min="14344" max="14344" width="9.140625" style="466"/>
    <col min="14345" max="14345" width="17.28515625" style="466" customWidth="1"/>
    <col min="14346" max="14347" width="9.140625" style="466"/>
    <col min="14348" max="14348" width="26.5703125" style="466" customWidth="1"/>
    <col min="14349" max="14349" width="26.42578125" style="466" customWidth="1"/>
    <col min="14350" max="14587" width="9.140625" style="466"/>
    <col min="14588" max="14588" width="9.42578125" style="466" bestFit="1" customWidth="1"/>
    <col min="14589" max="14589" width="135.85546875" style="466" customWidth="1"/>
    <col min="14590" max="14590" width="14.7109375" style="466" bestFit="1" customWidth="1"/>
    <col min="14591" max="14591" width="15.28515625" style="466" customWidth="1"/>
    <col min="14592" max="14592" width="19.28515625" style="466" bestFit="1" customWidth="1"/>
    <col min="14593" max="14593" width="22" style="466" bestFit="1" customWidth="1"/>
    <col min="14594" max="14594" width="21.7109375" style="466" customWidth="1"/>
    <col min="14595" max="14597" width="19.28515625" style="466" customWidth="1"/>
    <col min="14598" max="14598" width="13.7109375" style="466" customWidth="1"/>
    <col min="14599" max="14599" width="15.7109375" style="466" bestFit="1" customWidth="1"/>
    <col min="14600" max="14600" width="9.140625" style="466"/>
    <col min="14601" max="14601" width="17.28515625" style="466" customWidth="1"/>
    <col min="14602" max="14603" width="9.140625" style="466"/>
    <col min="14604" max="14604" width="26.5703125" style="466" customWidth="1"/>
    <col min="14605" max="14605" width="26.42578125" style="466" customWidth="1"/>
    <col min="14606" max="14843" width="9.140625" style="466"/>
    <col min="14844" max="14844" width="9.42578125" style="466" bestFit="1" customWidth="1"/>
    <col min="14845" max="14845" width="135.85546875" style="466" customWidth="1"/>
    <col min="14846" max="14846" width="14.7109375" style="466" bestFit="1" customWidth="1"/>
    <col min="14847" max="14847" width="15.28515625" style="466" customWidth="1"/>
    <col min="14848" max="14848" width="19.28515625" style="466" bestFit="1" customWidth="1"/>
    <col min="14849" max="14849" width="22" style="466" bestFit="1" customWidth="1"/>
    <col min="14850" max="14850" width="21.7109375" style="466" customWidth="1"/>
    <col min="14851" max="14853" width="19.28515625" style="466" customWidth="1"/>
    <col min="14854" max="14854" width="13.7109375" style="466" customWidth="1"/>
    <col min="14855" max="14855" width="15.7109375" style="466" bestFit="1" customWidth="1"/>
    <col min="14856" max="14856" width="9.140625" style="466"/>
    <col min="14857" max="14857" width="17.28515625" style="466" customWidth="1"/>
    <col min="14858" max="14859" width="9.140625" style="466"/>
    <col min="14860" max="14860" width="26.5703125" style="466" customWidth="1"/>
    <col min="14861" max="14861" width="26.42578125" style="466" customWidth="1"/>
    <col min="14862" max="15099" width="9.140625" style="466"/>
    <col min="15100" max="15100" width="9.42578125" style="466" bestFit="1" customWidth="1"/>
    <col min="15101" max="15101" width="135.85546875" style="466" customWidth="1"/>
    <col min="15102" max="15102" width="14.7109375" style="466" bestFit="1" customWidth="1"/>
    <col min="15103" max="15103" width="15.28515625" style="466" customWidth="1"/>
    <col min="15104" max="15104" width="19.28515625" style="466" bestFit="1" customWidth="1"/>
    <col min="15105" max="15105" width="22" style="466" bestFit="1" customWidth="1"/>
    <col min="15106" max="15106" width="21.7109375" style="466" customWidth="1"/>
    <col min="15107" max="15109" width="19.28515625" style="466" customWidth="1"/>
    <col min="15110" max="15110" width="13.7109375" style="466" customWidth="1"/>
    <col min="15111" max="15111" width="15.7109375" style="466" bestFit="1" customWidth="1"/>
    <col min="15112" max="15112" width="9.140625" style="466"/>
    <col min="15113" max="15113" width="17.28515625" style="466" customWidth="1"/>
    <col min="15114" max="15115" width="9.140625" style="466"/>
    <col min="15116" max="15116" width="26.5703125" style="466" customWidth="1"/>
    <col min="15117" max="15117" width="26.42578125" style="466" customWidth="1"/>
    <col min="15118" max="15355" width="9.140625" style="466"/>
    <col min="15356" max="15356" width="9.42578125" style="466" bestFit="1" customWidth="1"/>
    <col min="15357" max="15357" width="135.85546875" style="466" customWidth="1"/>
    <col min="15358" max="15358" width="14.7109375" style="466" bestFit="1" customWidth="1"/>
    <col min="15359" max="15359" width="15.28515625" style="466" customWidth="1"/>
    <col min="15360" max="15360" width="19.28515625" style="466" bestFit="1" customWidth="1"/>
    <col min="15361" max="15361" width="22" style="466" bestFit="1" customWidth="1"/>
    <col min="15362" max="15362" width="21.7109375" style="466" customWidth="1"/>
    <col min="15363" max="15365" width="19.28515625" style="466" customWidth="1"/>
    <col min="15366" max="15366" width="13.7109375" style="466" customWidth="1"/>
    <col min="15367" max="15367" width="15.7109375" style="466" bestFit="1" customWidth="1"/>
    <col min="15368" max="15368" width="9.140625" style="466"/>
    <col min="15369" max="15369" width="17.28515625" style="466" customWidth="1"/>
    <col min="15370" max="15371" width="9.140625" style="466"/>
    <col min="15372" max="15372" width="26.5703125" style="466" customWidth="1"/>
    <col min="15373" max="15373" width="26.42578125" style="466" customWidth="1"/>
    <col min="15374" max="15611" width="9.140625" style="466"/>
    <col min="15612" max="15612" width="9.42578125" style="466" bestFit="1" customWidth="1"/>
    <col min="15613" max="15613" width="135.85546875" style="466" customWidth="1"/>
    <col min="15614" max="15614" width="14.7109375" style="466" bestFit="1" customWidth="1"/>
    <col min="15615" max="15615" width="15.28515625" style="466" customWidth="1"/>
    <col min="15616" max="15616" width="19.28515625" style="466" bestFit="1" customWidth="1"/>
    <col min="15617" max="15617" width="22" style="466" bestFit="1" customWidth="1"/>
    <col min="15618" max="15618" width="21.7109375" style="466" customWidth="1"/>
    <col min="15619" max="15621" width="19.28515625" style="466" customWidth="1"/>
    <col min="15622" max="15622" width="13.7109375" style="466" customWidth="1"/>
    <col min="15623" max="15623" width="15.7109375" style="466" bestFit="1" customWidth="1"/>
    <col min="15624" max="15624" width="9.140625" style="466"/>
    <col min="15625" max="15625" width="17.28515625" style="466" customWidth="1"/>
    <col min="15626" max="15627" width="9.140625" style="466"/>
    <col min="15628" max="15628" width="26.5703125" style="466" customWidth="1"/>
    <col min="15629" max="15629" width="26.42578125" style="466" customWidth="1"/>
    <col min="15630" max="15867" width="9.140625" style="466"/>
    <col min="15868" max="15868" width="9.42578125" style="466" bestFit="1" customWidth="1"/>
    <col min="15869" max="15869" width="135.85546875" style="466" customWidth="1"/>
    <col min="15870" max="15870" width="14.7109375" style="466" bestFit="1" customWidth="1"/>
    <col min="15871" max="15871" width="15.28515625" style="466" customWidth="1"/>
    <col min="15872" max="15872" width="19.28515625" style="466" bestFit="1" customWidth="1"/>
    <col min="15873" max="15873" width="22" style="466" bestFit="1" customWidth="1"/>
    <col min="15874" max="15874" width="21.7109375" style="466" customWidth="1"/>
    <col min="15875" max="15877" width="19.28515625" style="466" customWidth="1"/>
    <col min="15878" max="15878" width="13.7109375" style="466" customWidth="1"/>
    <col min="15879" max="15879" width="15.7109375" style="466" bestFit="1" customWidth="1"/>
    <col min="15880" max="15880" width="9.140625" style="466"/>
    <col min="15881" max="15881" width="17.28515625" style="466" customWidth="1"/>
    <col min="15882" max="15883" width="9.140625" style="466"/>
    <col min="15884" max="15884" width="26.5703125" style="466" customWidth="1"/>
    <col min="15885" max="15885" width="26.42578125" style="466" customWidth="1"/>
    <col min="15886" max="16123" width="9.140625" style="466"/>
    <col min="16124" max="16124" width="9.42578125" style="466" bestFit="1" customWidth="1"/>
    <col min="16125" max="16125" width="135.85546875" style="466" customWidth="1"/>
    <col min="16126" max="16126" width="14.7109375" style="466" bestFit="1" customWidth="1"/>
    <col min="16127" max="16127" width="15.28515625" style="466" customWidth="1"/>
    <col min="16128" max="16128" width="19.28515625" style="466" bestFit="1" customWidth="1"/>
    <col min="16129" max="16129" width="22" style="466" bestFit="1" customWidth="1"/>
    <col min="16130" max="16130" width="21.7109375" style="466" customWidth="1"/>
    <col min="16131" max="16133" width="19.28515625" style="466" customWidth="1"/>
    <col min="16134" max="16134" width="13.7109375" style="466" customWidth="1"/>
    <col min="16135" max="16135" width="15.7109375" style="466" bestFit="1" customWidth="1"/>
    <col min="16136" max="16136" width="9.140625" style="466"/>
    <col min="16137" max="16137" width="17.28515625" style="466" customWidth="1"/>
    <col min="16138" max="16139" width="9.140625" style="466"/>
    <col min="16140" max="16140" width="26.5703125" style="466" customWidth="1"/>
    <col min="16141" max="16141" width="26.42578125" style="466" customWidth="1"/>
    <col min="16142" max="16384" width="9.140625" style="466"/>
  </cols>
  <sheetData>
    <row r="1" spans="1:9">
      <c r="A1" s="755"/>
      <c r="B1" s="462" t="s">
        <v>1538</v>
      </c>
      <c r="C1" s="463"/>
      <c r="D1" s="791"/>
      <c r="E1" s="464"/>
      <c r="F1" s="756"/>
    </row>
    <row r="2" spans="1:9">
      <c r="A2" s="755"/>
      <c r="B2" s="462" t="s">
        <v>1210</v>
      </c>
      <c r="C2" s="463"/>
      <c r="D2" s="791"/>
      <c r="E2" s="464"/>
      <c r="F2" s="756"/>
    </row>
    <row r="3" spans="1:9" s="471" customFormat="1">
      <c r="A3" s="757" t="s">
        <v>153</v>
      </c>
      <c r="B3" s="467" t="s">
        <v>189</v>
      </c>
      <c r="C3" s="468" t="s">
        <v>47</v>
      </c>
      <c r="D3" s="792" t="s">
        <v>46</v>
      </c>
      <c r="E3" s="469" t="s">
        <v>48</v>
      </c>
      <c r="F3" s="758" t="s">
        <v>1420</v>
      </c>
      <c r="G3" s="470"/>
      <c r="H3" s="470"/>
    </row>
    <row r="4" spans="1:9">
      <c r="A4" s="759"/>
      <c r="B4" s="953"/>
      <c r="C4" s="483"/>
      <c r="D4" s="951"/>
      <c r="E4" s="952"/>
      <c r="F4" s="760"/>
    </row>
    <row r="5" spans="1:9" s="486" customFormat="1" ht="226.5" customHeight="1">
      <c r="A5" s="761" t="s">
        <v>49</v>
      </c>
      <c r="B5" s="498" t="s">
        <v>1497</v>
      </c>
      <c r="C5" s="499" t="s">
        <v>31</v>
      </c>
      <c r="D5" s="793"/>
      <c r="E5" s="500"/>
      <c r="F5" s="762"/>
      <c r="G5" s="554"/>
      <c r="H5" s="484"/>
      <c r="I5" s="485"/>
    </row>
    <row r="6" spans="1:9" s="486" customFormat="1" ht="243">
      <c r="A6" s="761" t="s">
        <v>50</v>
      </c>
      <c r="B6" s="498" t="s">
        <v>1211</v>
      </c>
      <c r="C6" s="499" t="s">
        <v>548</v>
      </c>
      <c r="D6" s="793"/>
      <c r="E6" s="501"/>
      <c r="F6" s="762"/>
      <c r="G6" s="554"/>
      <c r="H6" s="487"/>
      <c r="I6" s="485"/>
    </row>
    <row r="7" spans="1:9" s="486" customFormat="1" ht="202.5">
      <c r="A7" s="761" t="s">
        <v>52</v>
      </c>
      <c r="B7" s="498" t="s">
        <v>1212</v>
      </c>
      <c r="C7" s="499" t="s">
        <v>31</v>
      </c>
      <c r="D7" s="793"/>
      <c r="E7" s="501"/>
      <c r="F7" s="762"/>
      <c r="G7" s="554"/>
      <c r="H7" s="487"/>
      <c r="I7" s="485"/>
    </row>
    <row r="8" spans="1:9" s="486" customFormat="1" ht="203.25" customHeight="1">
      <c r="A8" s="761" t="s">
        <v>53</v>
      </c>
      <c r="B8" s="498" t="s">
        <v>1213</v>
      </c>
      <c r="C8" s="499" t="s">
        <v>31</v>
      </c>
      <c r="D8" s="793"/>
      <c r="E8" s="501"/>
      <c r="F8" s="762"/>
      <c r="G8" s="554"/>
      <c r="H8" s="487"/>
      <c r="I8" s="485"/>
    </row>
    <row r="9" spans="1:9" s="486" customFormat="1" ht="101.25">
      <c r="A9" s="761" t="s">
        <v>54</v>
      </c>
      <c r="B9" s="498" t="s">
        <v>1214</v>
      </c>
      <c r="C9" s="499" t="s">
        <v>31</v>
      </c>
      <c r="D9" s="793"/>
      <c r="E9" s="501"/>
      <c r="F9" s="762"/>
      <c r="G9" s="554"/>
      <c r="H9" s="487"/>
      <c r="I9" s="485"/>
    </row>
    <row r="10" spans="1:9" s="486" customFormat="1" ht="202.5">
      <c r="A10" s="761" t="s">
        <v>55</v>
      </c>
      <c r="B10" s="498" t="s">
        <v>1215</v>
      </c>
      <c r="C10" s="499" t="s">
        <v>31</v>
      </c>
      <c r="D10" s="793"/>
      <c r="E10" s="501"/>
      <c r="F10" s="762"/>
      <c r="G10" s="554"/>
      <c r="H10" s="487"/>
      <c r="I10" s="485"/>
    </row>
    <row r="11" spans="1:9" s="486" customFormat="1" ht="222.75">
      <c r="A11" s="761" t="s">
        <v>56</v>
      </c>
      <c r="B11" s="498" t="s">
        <v>1216</v>
      </c>
      <c r="C11" s="499" t="s">
        <v>31</v>
      </c>
      <c r="D11" s="793"/>
      <c r="E11" s="501"/>
      <c r="F11" s="762"/>
      <c r="G11" s="554"/>
      <c r="H11" s="487"/>
      <c r="I11" s="485"/>
    </row>
    <row r="12" spans="1:9" s="486" customFormat="1">
      <c r="A12" s="761"/>
      <c r="B12" s="498"/>
      <c r="C12" s="499"/>
      <c r="D12" s="793"/>
      <c r="E12" s="501"/>
      <c r="F12" s="762"/>
      <c r="G12" s="554"/>
      <c r="H12" s="487"/>
      <c r="I12" s="485"/>
    </row>
    <row r="13" spans="1:9" s="486" customFormat="1">
      <c r="A13" s="761"/>
      <c r="B13" s="498"/>
      <c r="C13" s="499"/>
      <c r="D13" s="793"/>
      <c r="E13" s="501"/>
      <c r="F13" s="762"/>
      <c r="G13" s="554"/>
      <c r="H13" s="487"/>
      <c r="I13" s="485"/>
    </row>
    <row r="14" spans="1:9" s="486" customFormat="1">
      <c r="A14" s="761"/>
      <c r="B14" s="498"/>
      <c r="C14" s="499"/>
      <c r="D14" s="793"/>
      <c r="E14" s="501"/>
      <c r="F14" s="762"/>
      <c r="G14" s="554"/>
      <c r="H14" s="487"/>
      <c r="I14" s="485"/>
    </row>
    <row r="15" spans="1:9" s="486" customFormat="1">
      <c r="A15" s="761"/>
      <c r="B15" s="498"/>
      <c r="C15" s="499"/>
      <c r="D15" s="793"/>
      <c r="E15" s="501"/>
      <c r="F15" s="762"/>
      <c r="G15" s="554"/>
      <c r="H15" s="487"/>
      <c r="I15" s="485"/>
    </row>
    <row r="16" spans="1:9" s="486" customFormat="1">
      <c r="A16" s="761"/>
      <c r="B16" s="498"/>
      <c r="C16" s="499"/>
      <c r="D16" s="793"/>
      <c r="E16" s="501"/>
      <c r="F16" s="762"/>
      <c r="G16" s="554"/>
      <c r="H16" s="487"/>
      <c r="I16" s="485"/>
    </row>
    <row r="17" spans="1:9" s="486" customFormat="1">
      <c r="A17" s="761"/>
      <c r="B17" s="498"/>
      <c r="C17" s="499"/>
      <c r="D17" s="793"/>
      <c r="E17" s="501"/>
      <c r="F17" s="762"/>
      <c r="G17" s="554"/>
      <c r="H17" s="487"/>
      <c r="I17" s="485"/>
    </row>
    <row r="18" spans="1:9" s="486" customFormat="1">
      <c r="A18" s="761"/>
      <c r="B18" s="498"/>
      <c r="C18" s="499"/>
      <c r="D18" s="793"/>
      <c r="E18" s="501"/>
      <c r="F18" s="762"/>
      <c r="G18" s="554"/>
      <c r="H18" s="487"/>
      <c r="I18" s="485"/>
    </row>
    <row r="19" spans="1:9" s="486" customFormat="1">
      <c r="A19" s="761"/>
      <c r="B19" s="498"/>
      <c r="C19" s="499"/>
      <c r="D19" s="793"/>
      <c r="E19" s="501"/>
      <c r="F19" s="762"/>
      <c r="G19" s="554"/>
      <c r="H19" s="487"/>
      <c r="I19" s="485"/>
    </row>
    <row r="20" spans="1:9" s="486" customFormat="1">
      <c r="A20" s="761"/>
      <c r="B20" s="530" t="s">
        <v>1481</v>
      </c>
      <c r="C20" s="499"/>
      <c r="D20" s="793"/>
      <c r="E20" s="501"/>
      <c r="F20" s="763"/>
      <c r="G20" s="554"/>
      <c r="H20" s="487"/>
      <c r="I20" s="485"/>
    </row>
    <row r="21" spans="1:9" s="486" customFormat="1">
      <c r="A21" s="761"/>
      <c r="B21" s="498"/>
      <c r="C21" s="499"/>
      <c r="D21" s="793"/>
      <c r="E21" s="501"/>
      <c r="F21" s="762"/>
      <c r="G21" s="554"/>
      <c r="H21" s="487"/>
      <c r="I21" s="485"/>
    </row>
    <row r="22" spans="1:9" s="486" customFormat="1" ht="21" thickBot="1">
      <c r="A22" s="788"/>
      <c r="B22" s="789"/>
      <c r="C22" s="790"/>
      <c r="D22" s="794"/>
      <c r="E22" s="786"/>
      <c r="F22" s="787"/>
      <c r="G22" s="554"/>
      <c r="H22" s="487"/>
      <c r="I22" s="485"/>
    </row>
    <row r="23" spans="1:9" s="486" customFormat="1">
      <c r="A23" s="761"/>
      <c r="B23" s="498"/>
      <c r="C23" s="499"/>
      <c r="D23" s="793"/>
      <c r="E23" s="501"/>
      <c r="F23" s="762"/>
      <c r="G23" s="554"/>
      <c r="H23" s="487"/>
      <c r="I23" s="485"/>
    </row>
    <row r="24" spans="1:9" s="486" customFormat="1">
      <c r="A24" s="761"/>
      <c r="B24" s="530" t="s">
        <v>1482</v>
      </c>
      <c r="C24" s="499"/>
      <c r="D24" s="793"/>
      <c r="E24" s="501"/>
      <c r="F24" s="764"/>
      <c r="G24" s="554"/>
      <c r="H24" s="487"/>
      <c r="I24" s="485"/>
    </row>
    <row r="25" spans="1:9" s="486" customFormat="1">
      <c r="A25" s="761"/>
      <c r="B25" s="498"/>
      <c r="C25" s="499"/>
      <c r="D25" s="793"/>
      <c r="E25" s="501"/>
      <c r="F25" s="762"/>
      <c r="G25" s="554"/>
      <c r="H25" s="487"/>
      <c r="I25" s="485"/>
    </row>
    <row r="26" spans="1:9" s="486" customFormat="1" ht="222.75">
      <c r="A26" s="761" t="s">
        <v>49</v>
      </c>
      <c r="B26" s="498" t="s">
        <v>1217</v>
      </c>
      <c r="C26" s="499" t="s">
        <v>31</v>
      </c>
      <c r="D26" s="793"/>
      <c r="E26" s="501"/>
      <c r="F26" s="762"/>
      <c r="G26" s="554"/>
      <c r="H26" s="487"/>
      <c r="I26" s="485"/>
    </row>
    <row r="27" spans="1:9" s="486" customFormat="1" ht="182.25">
      <c r="A27" s="761" t="s">
        <v>50</v>
      </c>
      <c r="B27" s="498" t="s">
        <v>1539</v>
      </c>
      <c r="C27" s="499" t="s">
        <v>31</v>
      </c>
      <c r="D27" s="793"/>
      <c r="E27" s="501"/>
      <c r="F27" s="762"/>
      <c r="G27" s="554"/>
      <c r="H27" s="487"/>
      <c r="I27" s="485"/>
    </row>
    <row r="28" spans="1:9" s="486" customFormat="1" ht="101.25">
      <c r="A28" s="761" t="s">
        <v>52</v>
      </c>
      <c r="B28" s="498" t="s">
        <v>1219</v>
      </c>
      <c r="C28" s="499" t="s">
        <v>44</v>
      </c>
      <c r="D28" s="795"/>
      <c r="E28" s="501"/>
      <c r="F28" s="762"/>
      <c r="G28" s="554"/>
      <c r="H28" s="487"/>
      <c r="I28" s="485"/>
    </row>
    <row r="29" spans="1:9" s="486" customFormat="1" ht="101.25">
      <c r="A29" s="761" t="s">
        <v>53</v>
      </c>
      <c r="B29" s="498" t="s">
        <v>1220</v>
      </c>
      <c r="C29" s="499" t="s">
        <v>44</v>
      </c>
      <c r="D29" s="795"/>
      <c r="E29" s="501"/>
      <c r="F29" s="762"/>
      <c r="G29" s="554"/>
      <c r="H29" s="487"/>
      <c r="I29" s="485"/>
    </row>
    <row r="30" spans="1:9" s="486" customFormat="1" ht="101.25">
      <c r="A30" s="761" t="s">
        <v>54</v>
      </c>
      <c r="B30" s="498" t="s">
        <v>1221</v>
      </c>
      <c r="C30" s="499" t="s">
        <v>44</v>
      </c>
      <c r="D30" s="795"/>
      <c r="E30" s="501"/>
      <c r="F30" s="762"/>
      <c r="G30" s="554"/>
      <c r="H30" s="487"/>
      <c r="I30" s="485"/>
    </row>
    <row r="31" spans="1:9" s="486" customFormat="1" ht="121.5">
      <c r="A31" s="765" t="s">
        <v>55</v>
      </c>
      <c r="B31" s="502" t="s">
        <v>1498</v>
      </c>
      <c r="C31" s="499" t="s">
        <v>31</v>
      </c>
      <c r="D31" s="796"/>
      <c r="E31" s="501"/>
      <c r="F31" s="762"/>
      <c r="G31" s="554"/>
      <c r="H31" s="487"/>
      <c r="I31" s="485"/>
    </row>
    <row r="32" spans="1:9" s="486" customFormat="1" ht="121.5">
      <c r="A32" s="765" t="s">
        <v>56</v>
      </c>
      <c r="B32" s="502" t="s">
        <v>1222</v>
      </c>
      <c r="C32" s="499" t="s">
        <v>31</v>
      </c>
      <c r="D32" s="796"/>
      <c r="E32" s="503"/>
      <c r="F32" s="762"/>
      <c r="G32" s="554"/>
      <c r="H32" s="488"/>
      <c r="I32" s="485"/>
    </row>
    <row r="33" spans="1:9" s="486" customFormat="1" ht="121.5">
      <c r="A33" s="765" t="s">
        <v>57</v>
      </c>
      <c r="B33" s="502" t="s">
        <v>1223</v>
      </c>
      <c r="C33" s="499" t="s">
        <v>31</v>
      </c>
      <c r="D33" s="796"/>
      <c r="E33" s="503"/>
      <c r="F33" s="762"/>
      <c r="G33" s="554"/>
      <c r="H33" s="488"/>
      <c r="I33" s="485"/>
    </row>
    <row r="34" spans="1:9" s="486" customFormat="1" ht="121.5">
      <c r="A34" s="765" t="s">
        <v>58</v>
      </c>
      <c r="B34" s="502" t="s">
        <v>1224</v>
      </c>
      <c r="C34" s="499" t="s">
        <v>31</v>
      </c>
      <c r="D34" s="796"/>
      <c r="E34" s="503"/>
      <c r="F34" s="762"/>
      <c r="G34" s="554"/>
      <c r="H34" s="488"/>
      <c r="I34" s="485"/>
    </row>
    <row r="35" spans="1:9" s="486" customFormat="1">
      <c r="A35" s="765"/>
      <c r="B35" s="502"/>
      <c r="C35" s="480"/>
      <c r="D35" s="796"/>
      <c r="E35" s="503"/>
      <c r="F35" s="762"/>
      <c r="G35" s="554"/>
      <c r="H35" s="488"/>
      <c r="I35" s="485"/>
    </row>
    <row r="36" spans="1:9" s="486" customFormat="1" ht="81">
      <c r="A36" s="765" t="s">
        <v>59</v>
      </c>
      <c r="B36" s="502" t="s">
        <v>1225</v>
      </c>
      <c r="C36" s="480" t="s">
        <v>44</v>
      </c>
      <c r="D36" s="796"/>
      <c r="E36" s="503"/>
      <c r="F36" s="762"/>
      <c r="G36" s="554"/>
      <c r="H36" s="488"/>
      <c r="I36" s="485"/>
    </row>
    <row r="37" spans="1:9" s="486" customFormat="1">
      <c r="A37" s="765"/>
      <c r="B37" s="502"/>
      <c r="C37" s="480"/>
      <c r="D37" s="796"/>
      <c r="E37" s="503"/>
      <c r="F37" s="762"/>
      <c r="G37" s="554"/>
      <c r="H37" s="488"/>
      <c r="I37" s="485"/>
    </row>
    <row r="38" spans="1:9" s="486" customFormat="1" ht="81">
      <c r="A38" s="765" t="s">
        <v>60</v>
      </c>
      <c r="B38" s="502" t="s">
        <v>1226</v>
      </c>
      <c r="C38" s="480" t="s">
        <v>44</v>
      </c>
      <c r="D38" s="796"/>
      <c r="E38" s="503"/>
      <c r="F38" s="762"/>
      <c r="G38" s="554"/>
      <c r="H38" s="488"/>
      <c r="I38" s="485"/>
    </row>
    <row r="39" spans="1:9" s="486" customFormat="1">
      <c r="A39" s="765"/>
      <c r="B39" s="502"/>
      <c r="C39" s="480"/>
      <c r="D39" s="796"/>
      <c r="E39" s="503"/>
      <c r="F39" s="762"/>
      <c r="G39" s="554"/>
      <c r="H39" s="488"/>
      <c r="I39" s="485"/>
    </row>
    <row r="40" spans="1:9" s="486" customFormat="1" ht="81">
      <c r="A40" s="765" t="s">
        <v>61</v>
      </c>
      <c r="B40" s="502" t="s">
        <v>1227</v>
      </c>
      <c r="C40" s="480" t="s">
        <v>44</v>
      </c>
      <c r="D40" s="796"/>
      <c r="E40" s="503"/>
      <c r="F40" s="762"/>
      <c r="G40" s="554"/>
      <c r="H40" s="488"/>
      <c r="I40" s="485"/>
    </row>
    <row r="41" spans="1:9" s="486" customFormat="1">
      <c r="A41" s="765"/>
      <c r="B41" s="502"/>
      <c r="C41" s="480"/>
      <c r="D41" s="796"/>
      <c r="E41" s="503"/>
      <c r="F41" s="762"/>
      <c r="G41" s="554"/>
      <c r="H41" s="488"/>
      <c r="I41" s="485"/>
    </row>
    <row r="42" spans="1:9" s="486" customFormat="1">
      <c r="A42" s="765"/>
      <c r="B42" s="504" t="s">
        <v>1481</v>
      </c>
      <c r="C42" s="480"/>
      <c r="D42" s="796"/>
      <c r="E42" s="503"/>
      <c r="F42" s="763"/>
      <c r="G42" s="554"/>
      <c r="H42" s="488"/>
      <c r="I42" s="485"/>
    </row>
    <row r="43" spans="1:9" s="486" customFormat="1">
      <c r="A43" s="765"/>
      <c r="B43" s="502"/>
      <c r="C43" s="480"/>
      <c r="D43" s="796"/>
      <c r="E43" s="503"/>
      <c r="F43" s="762"/>
      <c r="G43" s="554"/>
      <c r="H43" s="488"/>
      <c r="I43" s="485"/>
    </row>
    <row r="44" spans="1:9" s="486" customFormat="1">
      <c r="A44" s="765"/>
      <c r="B44" s="502"/>
      <c r="C44" s="480"/>
      <c r="D44" s="796"/>
      <c r="E44" s="503"/>
      <c r="F44" s="762"/>
      <c r="G44" s="554"/>
      <c r="H44" s="488"/>
      <c r="I44" s="485"/>
    </row>
    <row r="45" spans="1:9" s="486" customFormat="1">
      <c r="A45" s="766"/>
      <c r="B45" s="531"/>
      <c r="C45" s="532"/>
      <c r="D45" s="797"/>
      <c r="E45" s="533"/>
      <c r="F45" s="763"/>
      <c r="G45" s="554"/>
      <c r="H45" s="488"/>
      <c r="I45" s="485"/>
    </row>
    <row r="46" spans="1:9" s="486" customFormat="1">
      <c r="A46" s="765"/>
      <c r="B46" s="504" t="s">
        <v>1482</v>
      </c>
      <c r="C46" s="480"/>
      <c r="D46" s="796"/>
      <c r="E46" s="503"/>
      <c r="F46" s="764"/>
      <c r="G46" s="554"/>
      <c r="H46" s="488"/>
      <c r="I46" s="485"/>
    </row>
    <row r="47" spans="1:9" s="486" customFormat="1">
      <c r="A47" s="765"/>
      <c r="B47" s="502"/>
      <c r="C47" s="480"/>
      <c r="D47" s="796"/>
      <c r="E47" s="503"/>
      <c r="F47" s="762"/>
      <c r="G47" s="554"/>
      <c r="H47" s="488"/>
      <c r="I47" s="485"/>
    </row>
    <row r="48" spans="1:9" s="486" customFormat="1" ht="81">
      <c r="A48" s="765" t="s">
        <v>49</v>
      </c>
      <c r="B48" s="502" t="s">
        <v>1228</v>
      </c>
      <c r="C48" s="480" t="s">
        <v>44</v>
      </c>
      <c r="D48" s="796"/>
      <c r="E48" s="503"/>
      <c r="F48" s="762"/>
      <c r="G48" s="554"/>
      <c r="H48" s="488"/>
      <c r="I48" s="485"/>
    </row>
    <row r="49" spans="1:9" s="486" customFormat="1">
      <c r="A49" s="765"/>
      <c r="B49" s="502"/>
      <c r="C49" s="480"/>
      <c r="D49" s="796"/>
      <c r="E49" s="503"/>
      <c r="F49" s="762"/>
      <c r="G49" s="554"/>
      <c r="H49" s="488"/>
      <c r="I49" s="485"/>
    </row>
    <row r="50" spans="1:9" s="486" customFormat="1" ht="81">
      <c r="A50" s="765" t="s">
        <v>50</v>
      </c>
      <c r="B50" s="502" t="s">
        <v>1229</v>
      </c>
      <c r="C50" s="480" t="s">
        <v>44</v>
      </c>
      <c r="D50" s="796"/>
      <c r="E50" s="503"/>
      <c r="F50" s="762"/>
      <c r="G50" s="554"/>
      <c r="H50" s="488"/>
      <c r="I50" s="485"/>
    </row>
    <row r="51" spans="1:9" s="486" customFormat="1">
      <c r="A51" s="765"/>
      <c r="B51" s="502"/>
      <c r="C51" s="480"/>
      <c r="D51" s="796"/>
      <c r="E51" s="503"/>
      <c r="F51" s="762"/>
      <c r="G51" s="554"/>
      <c r="H51" s="488"/>
      <c r="I51" s="485"/>
    </row>
    <row r="52" spans="1:9" s="486" customFormat="1" ht="81">
      <c r="A52" s="765" t="s">
        <v>52</v>
      </c>
      <c r="B52" s="502" t="s">
        <v>1230</v>
      </c>
      <c r="C52" s="499" t="s">
        <v>31</v>
      </c>
      <c r="D52" s="796"/>
      <c r="E52" s="503"/>
      <c r="F52" s="762"/>
      <c r="G52" s="554"/>
      <c r="H52" s="488"/>
      <c r="I52" s="485"/>
    </row>
    <row r="53" spans="1:9" s="486" customFormat="1">
      <c r="A53" s="765"/>
      <c r="B53" s="502"/>
      <c r="C53" s="499"/>
      <c r="D53" s="796"/>
      <c r="E53" s="503"/>
      <c r="F53" s="762"/>
      <c r="G53" s="554"/>
      <c r="H53" s="488"/>
      <c r="I53" s="485"/>
    </row>
    <row r="54" spans="1:9" s="486" customFormat="1" ht="81">
      <c r="A54" s="765" t="s">
        <v>53</v>
      </c>
      <c r="B54" s="502" t="s">
        <v>1231</v>
      </c>
      <c r="C54" s="499" t="s">
        <v>31</v>
      </c>
      <c r="D54" s="796"/>
      <c r="E54" s="503"/>
      <c r="F54" s="762"/>
      <c r="G54" s="554"/>
      <c r="H54" s="488"/>
      <c r="I54" s="485"/>
    </row>
    <row r="55" spans="1:9" s="486" customFormat="1">
      <c r="A55" s="765"/>
      <c r="B55" s="502"/>
      <c r="C55" s="499"/>
      <c r="D55" s="796"/>
      <c r="E55" s="503"/>
      <c r="F55" s="762"/>
      <c r="G55" s="554"/>
      <c r="H55" s="488"/>
      <c r="I55" s="485"/>
    </row>
    <row r="56" spans="1:9" s="486" customFormat="1" ht="182.25">
      <c r="A56" s="765" t="s">
        <v>54</v>
      </c>
      <c r="B56" s="502" t="s">
        <v>1499</v>
      </c>
      <c r="C56" s="480" t="s">
        <v>44</v>
      </c>
      <c r="D56" s="795"/>
      <c r="E56" s="503"/>
      <c r="F56" s="762"/>
      <c r="G56" s="554"/>
      <c r="H56" s="488"/>
      <c r="I56" s="485"/>
    </row>
    <row r="57" spans="1:9" s="486" customFormat="1">
      <c r="A57" s="765"/>
      <c r="B57" s="502"/>
      <c r="C57" s="480"/>
      <c r="D57" s="795"/>
      <c r="E57" s="503"/>
      <c r="F57" s="762"/>
      <c r="G57" s="554"/>
      <c r="H57" s="488"/>
      <c r="I57" s="485"/>
    </row>
    <row r="58" spans="1:9" s="486" customFormat="1" ht="141.75">
      <c r="A58" s="765" t="s">
        <v>55</v>
      </c>
      <c r="B58" s="502" t="s">
        <v>1232</v>
      </c>
      <c r="C58" s="480" t="s">
        <v>44</v>
      </c>
      <c r="D58" s="795"/>
      <c r="E58" s="503"/>
      <c r="F58" s="762"/>
      <c r="G58" s="554"/>
      <c r="H58" s="488"/>
      <c r="I58" s="485"/>
    </row>
    <row r="59" spans="1:9" s="486" customFormat="1">
      <c r="A59" s="765"/>
      <c r="B59" s="502"/>
      <c r="C59" s="480"/>
      <c r="D59" s="795"/>
      <c r="E59" s="503"/>
      <c r="F59" s="762"/>
      <c r="G59" s="554"/>
      <c r="H59" s="488"/>
      <c r="I59" s="485"/>
    </row>
    <row r="60" spans="1:9" s="486" customFormat="1" ht="141.75">
      <c r="A60" s="765" t="s">
        <v>56</v>
      </c>
      <c r="B60" s="502" t="s">
        <v>1233</v>
      </c>
      <c r="C60" s="480" t="s">
        <v>44</v>
      </c>
      <c r="D60" s="795"/>
      <c r="E60" s="503"/>
      <c r="F60" s="762"/>
      <c r="G60" s="554"/>
      <c r="H60" s="488"/>
      <c r="I60" s="485"/>
    </row>
    <row r="61" spans="1:9" s="486" customFormat="1">
      <c r="A61" s="765"/>
      <c r="B61" s="502"/>
      <c r="C61" s="480"/>
      <c r="D61" s="795"/>
      <c r="E61" s="503"/>
      <c r="F61" s="762"/>
      <c r="G61" s="554"/>
      <c r="H61" s="488"/>
      <c r="I61" s="485"/>
    </row>
    <row r="62" spans="1:9" s="486" customFormat="1" ht="141.75">
      <c r="A62" s="765" t="s">
        <v>57</v>
      </c>
      <c r="B62" s="502" t="s">
        <v>1234</v>
      </c>
      <c r="C62" s="480" t="s">
        <v>44</v>
      </c>
      <c r="D62" s="796"/>
      <c r="E62" s="503"/>
      <c r="F62" s="762"/>
      <c r="G62" s="554"/>
      <c r="H62" s="488"/>
      <c r="I62" s="485"/>
    </row>
    <row r="63" spans="1:9" s="486" customFormat="1">
      <c r="A63" s="765"/>
      <c r="B63" s="502"/>
      <c r="C63" s="480"/>
      <c r="D63" s="796"/>
      <c r="E63" s="503"/>
      <c r="F63" s="762"/>
      <c r="G63" s="554"/>
      <c r="H63" s="488"/>
      <c r="I63" s="485"/>
    </row>
    <row r="64" spans="1:9" s="486" customFormat="1" ht="141.75">
      <c r="A64" s="767" t="s">
        <v>58</v>
      </c>
      <c r="B64" s="502" t="s">
        <v>1235</v>
      </c>
      <c r="C64" s="480" t="s">
        <v>44</v>
      </c>
      <c r="D64" s="796"/>
      <c r="E64" s="501"/>
      <c r="F64" s="762"/>
      <c r="G64" s="554"/>
      <c r="H64" s="473"/>
      <c r="I64" s="485"/>
    </row>
    <row r="65" spans="1:9" s="486" customFormat="1">
      <c r="A65" s="767"/>
      <c r="B65" s="502"/>
      <c r="C65" s="480"/>
      <c r="D65" s="796"/>
      <c r="E65" s="501"/>
      <c r="F65" s="762"/>
      <c r="G65" s="554"/>
      <c r="H65" s="473"/>
      <c r="I65" s="485"/>
    </row>
    <row r="66" spans="1:9" s="486" customFormat="1" ht="141.75">
      <c r="A66" s="767" t="s">
        <v>59</v>
      </c>
      <c r="B66" s="502" t="s">
        <v>1236</v>
      </c>
      <c r="C66" s="480" t="s">
        <v>44</v>
      </c>
      <c r="D66" s="796"/>
      <c r="E66" s="501"/>
      <c r="F66" s="762"/>
      <c r="G66" s="554"/>
      <c r="H66" s="473"/>
      <c r="I66" s="485"/>
    </row>
    <row r="67" spans="1:9" s="486" customFormat="1">
      <c r="A67" s="767"/>
      <c r="B67" s="502"/>
      <c r="C67" s="480"/>
      <c r="D67" s="796"/>
      <c r="E67" s="501"/>
      <c r="F67" s="762"/>
      <c r="G67" s="554"/>
      <c r="H67" s="473"/>
      <c r="I67" s="485"/>
    </row>
    <row r="68" spans="1:9" s="486" customFormat="1">
      <c r="A68" s="767"/>
      <c r="B68" s="502"/>
      <c r="C68" s="480"/>
      <c r="D68" s="796"/>
      <c r="E68" s="501"/>
      <c r="F68" s="762"/>
      <c r="G68" s="554"/>
      <c r="H68" s="473"/>
      <c r="I68" s="485"/>
    </row>
    <row r="69" spans="1:9" s="486" customFormat="1">
      <c r="A69" s="767"/>
      <c r="B69" s="502"/>
      <c r="C69" s="480"/>
      <c r="D69" s="796"/>
      <c r="E69" s="501"/>
      <c r="F69" s="762"/>
      <c r="G69" s="554"/>
      <c r="H69" s="473"/>
      <c r="I69" s="485"/>
    </row>
    <row r="70" spans="1:9" s="486" customFormat="1">
      <c r="A70" s="767"/>
      <c r="B70" s="502"/>
      <c r="C70" s="480"/>
      <c r="D70" s="796"/>
      <c r="E70" s="501"/>
      <c r="F70" s="762"/>
      <c r="G70" s="554"/>
      <c r="H70" s="473"/>
      <c r="I70" s="485"/>
    </row>
    <row r="71" spans="1:9" s="486" customFormat="1">
      <c r="A71" s="767"/>
      <c r="B71" s="502"/>
      <c r="C71" s="480"/>
      <c r="D71" s="796"/>
      <c r="E71" s="501"/>
      <c r="F71" s="762"/>
      <c r="G71" s="554"/>
      <c r="H71" s="473"/>
      <c r="I71" s="485"/>
    </row>
    <row r="72" spans="1:9" s="486" customFormat="1">
      <c r="A72" s="767"/>
      <c r="B72" s="502"/>
      <c r="C72" s="480"/>
      <c r="D72" s="796"/>
      <c r="E72" s="501"/>
      <c r="F72" s="762"/>
      <c r="G72" s="554"/>
      <c r="H72" s="473"/>
      <c r="I72" s="485"/>
    </row>
    <row r="73" spans="1:9" s="486" customFormat="1">
      <c r="A73" s="767"/>
      <c r="B73" s="502"/>
      <c r="C73" s="480"/>
      <c r="D73" s="796"/>
      <c r="E73" s="501"/>
      <c r="F73" s="762"/>
      <c r="G73" s="554"/>
      <c r="H73" s="473"/>
      <c r="I73" s="485"/>
    </row>
    <row r="74" spans="1:9" s="486" customFormat="1">
      <c r="A74" s="767"/>
      <c r="B74" s="504" t="s">
        <v>1540</v>
      </c>
      <c r="C74" s="480"/>
      <c r="D74" s="796"/>
      <c r="E74" s="501"/>
      <c r="F74" s="763"/>
      <c r="G74" s="554"/>
      <c r="H74" s="473"/>
      <c r="I74" s="485"/>
    </row>
    <row r="75" spans="1:9" s="486" customFormat="1" ht="21" thickBot="1">
      <c r="A75" s="783"/>
      <c r="B75" s="784"/>
      <c r="C75" s="785"/>
      <c r="D75" s="798"/>
      <c r="E75" s="786"/>
      <c r="F75" s="787"/>
      <c r="G75" s="554"/>
      <c r="H75" s="473"/>
      <c r="I75" s="485"/>
    </row>
    <row r="76" spans="1:9" s="486" customFormat="1">
      <c r="A76" s="814"/>
      <c r="B76" s="815"/>
      <c r="C76" s="816"/>
      <c r="D76" s="817"/>
      <c r="E76" s="818"/>
      <c r="F76" s="819"/>
      <c r="G76" s="554"/>
      <c r="H76" s="473"/>
      <c r="I76" s="485"/>
    </row>
    <row r="77" spans="1:9" s="486" customFormat="1">
      <c r="A77" s="767"/>
      <c r="B77" s="504" t="s">
        <v>1541</v>
      </c>
      <c r="C77" s="480"/>
      <c r="D77" s="796"/>
      <c r="E77" s="501"/>
      <c r="F77" s="764"/>
      <c r="G77" s="554"/>
      <c r="H77" s="473"/>
      <c r="I77" s="485"/>
    </row>
    <row r="78" spans="1:9" s="486" customFormat="1">
      <c r="A78" s="767"/>
      <c r="B78" s="502"/>
      <c r="C78" s="480"/>
      <c r="D78" s="796"/>
      <c r="E78" s="501"/>
      <c r="F78" s="762"/>
      <c r="G78" s="554"/>
      <c r="H78" s="473"/>
      <c r="I78" s="485"/>
    </row>
    <row r="79" spans="1:9" s="486" customFormat="1" ht="162">
      <c r="A79" s="767" t="s">
        <v>49</v>
      </c>
      <c r="B79" s="502" t="s">
        <v>1500</v>
      </c>
      <c r="C79" s="499" t="s">
        <v>31</v>
      </c>
      <c r="D79" s="796"/>
      <c r="E79" s="501"/>
      <c r="F79" s="762"/>
      <c r="G79" s="554"/>
      <c r="H79" s="473"/>
      <c r="I79" s="485"/>
    </row>
    <row r="80" spans="1:9" s="486" customFormat="1">
      <c r="A80" s="767"/>
      <c r="B80" s="502"/>
      <c r="C80" s="499"/>
      <c r="D80" s="796"/>
      <c r="E80" s="501"/>
      <c r="F80" s="762"/>
      <c r="G80" s="554"/>
      <c r="H80" s="473"/>
      <c r="I80" s="485"/>
    </row>
    <row r="81" spans="1:9" s="486" customFormat="1" ht="101.25">
      <c r="A81" s="767" t="s">
        <v>50</v>
      </c>
      <c r="B81" s="502" t="s">
        <v>1501</v>
      </c>
      <c r="C81" s="499" t="s">
        <v>31</v>
      </c>
      <c r="D81" s="796"/>
      <c r="E81" s="503"/>
      <c r="F81" s="762"/>
      <c r="G81" s="554"/>
      <c r="H81" s="488"/>
      <c r="I81" s="485"/>
    </row>
    <row r="82" spans="1:9" s="486" customFormat="1">
      <c r="A82" s="767"/>
      <c r="B82" s="502"/>
      <c r="C82" s="499"/>
      <c r="D82" s="796"/>
      <c r="E82" s="503"/>
      <c r="F82" s="762"/>
      <c r="G82" s="554"/>
      <c r="H82" s="488"/>
      <c r="I82" s="485"/>
    </row>
    <row r="83" spans="1:9" s="486" customFormat="1" ht="81">
      <c r="A83" s="767" t="s">
        <v>52</v>
      </c>
      <c r="B83" s="502" t="s">
        <v>1237</v>
      </c>
      <c r="C83" s="499" t="s">
        <v>31</v>
      </c>
      <c r="D83" s="796"/>
      <c r="E83" s="503"/>
      <c r="F83" s="762"/>
      <c r="G83" s="554"/>
      <c r="H83" s="488"/>
      <c r="I83" s="485"/>
    </row>
    <row r="84" spans="1:9" s="486" customFormat="1">
      <c r="A84" s="767"/>
      <c r="B84" s="502"/>
      <c r="C84" s="499"/>
      <c r="D84" s="796"/>
      <c r="E84" s="503"/>
      <c r="F84" s="762"/>
      <c r="G84" s="554"/>
      <c r="H84" s="488"/>
      <c r="I84" s="485"/>
    </row>
    <row r="85" spans="1:9" s="486" customFormat="1" ht="81">
      <c r="A85" s="767" t="s">
        <v>53</v>
      </c>
      <c r="B85" s="502" t="s">
        <v>1502</v>
      </c>
      <c r="C85" s="499" t="s">
        <v>31</v>
      </c>
      <c r="D85" s="796"/>
      <c r="E85" s="503"/>
      <c r="F85" s="762"/>
      <c r="G85" s="554"/>
      <c r="H85" s="488"/>
      <c r="I85" s="485"/>
    </row>
    <row r="86" spans="1:9" s="486" customFormat="1">
      <c r="A86" s="767"/>
      <c r="B86" s="502"/>
      <c r="C86" s="499"/>
      <c r="D86" s="796"/>
      <c r="E86" s="503"/>
      <c r="F86" s="762"/>
      <c r="G86" s="554"/>
      <c r="H86" s="488"/>
      <c r="I86" s="485"/>
    </row>
    <row r="87" spans="1:9" s="486" customFormat="1" ht="60.75">
      <c r="A87" s="767" t="s">
        <v>54</v>
      </c>
      <c r="B87" s="502" t="s">
        <v>1238</v>
      </c>
      <c r="C87" s="499" t="s">
        <v>31</v>
      </c>
      <c r="D87" s="796"/>
      <c r="E87" s="503"/>
      <c r="F87" s="762"/>
      <c r="G87" s="554"/>
      <c r="H87" s="488"/>
      <c r="I87" s="485"/>
    </row>
    <row r="88" spans="1:9" s="486" customFormat="1">
      <c r="A88" s="767"/>
      <c r="B88" s="502"/>
      <c r="C88" s="499"/>
      <c r="D88" s="796"/>
      <c r="E88" s="503"/>
      <c r="F88" s="762"/>
      <c r="G88" s="554"/>
      <c r="H88" s="488"/>
      <c r="I88" s="485"/>
    </row>
    <row r="89" spans="1:9" s="486" customFormat="1" ht="101.25">
      <c r="A89" s="767" t="s">
        <v>55</v>
      </c>
      <c r="B89" s="502" t="s">
        <v>1503</v>
      </c>
      <c r="C89" s="499" t="s">
        <v>31</v>
      </c>
      <c r="D89" s="796"/>
      <c r="E89" s="503"/>
      <c r="F89" s="762"/>
      <c r="G89" s="554"/>
      <c r="H89" s="488"/>
      <c r="I89" s="485"/>
    </row>
    <row r="90" spans="1:9" s="486" customFormat="1">
      <c r="A90" s="767"/>
      <c r="B90" s="502"/>
      <c r="C90" s="499"/>
      <c r="D90" s="796"/>
      <c r="E90" s="503"/>
      <c r="F90" s="762"/>
      <c r="G90" s="554"/>
      <c r="H90" s="488"/>
      <c r="I90" s="485"/>
    </row>
    <row r="91" spans="1:9" s="486" customFormat="1" ht="101.25">
      <c r="A91" s="767" t="s">
        <v>56</v>
      </c>
      <c r="B91" s="502" t="s">
        <v>1239</v>
      </c>
      <c r="C91" s="499" t="s">
        <v>31</v>
      </c>
      <c r="D91" s="796"/>
      <c r="E91" s="503"/>
      <c r="F91" s="762"/>
      <c r="G91" s="554"/>
      <c r="H91" s="488"/>
      <c r="I91" s="485"/>
    </row>
    <row r="92" spans="1:9" s="486" customFormat="1">
      <c r="A92" s="767"/>
      <c r="B92" s="502"/>
      <c r="C92" s="499"/>
      <c r="D92" s="796"/>
      <c r="E92" s="503"/>
      <c r="F92" s="762"/>
      <c r="G92" s="554"/>
      <c r="H92" s="488"/>
      <c r="I92" s="485"/>
    </row>
    <row r="93" spans="1:9" s="486" customFormat="1">
      <c r="A93" s="767" t="s">
        <v>57</v>
      </c>
      <c r="B93" s="502" t="s">
        <v>1240</v>
      </c>
      <c r="C93" s="499" t="s">
        <v>31</v>
      </c>
      <c r="D93" s="796"/>
      <c r="E93" s="503"/>
      <c r="F93" s="762"/>
      <c r="G93" s="554"/>
      <c r="H93" s="488"/>
      <c r="I93" s="485"/>
    </row>
    <row r="94" spans="1:9" s="486" customFormat="1">
      <c r="A94" s="767"/>
      <c r="B94" s="502"/>
      <c r="C94" s="499"/>
      <c r="D94" s="796"/>
      <c r="E94" s="503"/>
      <c r="F94" s="762"/>
      <c r="G94" s="554"/>
      <c r="H94" s="488"/>
      <c r="I94" s="485"/>
    </row>
    <row r="95" spans="1:9" s="486" customFormat="1">
      <c r="A95" s="767"/>
      <c r="B95" s="502"/>
      <c r="C95" s="499"/>
      <c r="D95" s="796"/>
      <c r="E95" s="503"/>
      <c r="F95" s="762"/>
      <c r="G95" s="554"/>
      <c r="H95" s="488"/>
      <c r="I95" s="485"/>
    </row>
    <row r="96" spans="1:9" s="486" customFormat="1" ht="101.25">
      <c r="A96" s="767" t="s">
        <v>58</v>
      </c>
      <c r="B96" s="502" t="s">
        <v>1241</v>
      </c>
      <c r="C96" s="499" t="s">
        <v>31</v>
      </c>
      <c r="D96" s="796"/>
      <c r="E96" s="503"/>
      <c r="F96" s="762"/>
      <c r="G96" s="554"/>
      <c r="H96" s="488"/>
      <c r="I96" s="485"/>
    </row>
    <row r="97" spans="1:9" s="486" customFormat="1">
      <c r="A97" s="767"/>
      <c r="B97" s="502"/>
      <c r="C97" s="499"/>
      <c r="D97" s="796"/>
      <c r="E97" s="503"/>
      <c r="F97" s="762"/>
      <c r="G97" s="554"/>
      <c r="H97" s="488"/>
      <c r="I97" s="485"/>
    </row>
    <row r="98" spans="1:9" s="486" customFormat="1">
      <c r="A98" s="767" t="s">
        <v>59</v>
      </c>
      <c r="B98" s="502" t="s">
        <v>1242</v>
      </c>
      <c r="C98" s="499" t="s">
        <v>31</v>
      </c>
      <c r="D98" s="796"/>
      <c r="E98" s="503"/>
      <c r="F98" s="762"/>
      <c r="G98" s="554"/>
      <c r="H98" s="488"/>
      <c r="I98" s="485"/>
    </row>
    <row r="99" spans="1:9" s="486" customFormat="1">
      <c r="A99" s="767"/>
      <c r="B99" s="502"/>
      <c r="C99" s="480"/>
      <c r="D99" s="796"/>
      <c r="E99" s="503"/>
      <c r="F99" s="762"/>
      <c r="G99" s="554"/>
      <c r="H99" s="488"/>
      <c r="I99" s="485"/>
    </row>
    <row r="100" spans="1:9" s="486" customFormat="1" ht="141.75">
      <c r="A100" s="767" t="s">
        <v>60</v>
      </c>
      <c r="B100" s="502" t="s">
        <v>1243</v>
      </c>
      <c r="C100" s="499" t="s">
        <v>31</v>
      </c>
      <c r="D100" s="796"/>
      <c r="E100" s="503"/>
      <c r="F100" s="762"/>
      <c r="G100" s="554"/>
      <c r="H100" s="488"/>
      <c r="I100" s="485"/>
    </row>
    <row r="101" spans="1:9" s="486" customFormat="1">
      <c r="A101" s="767"/>
      <c r="B101" s="502"/>
      <c r="C101" s="480"/>
      <c r="D101" s="796"/>
      <c r="E101" s="503"/>
      <c r="F101" s="762"/>
      <c r="G101" s="554"/>
      <c r="H101" s="488"/>
      <c r="I101" s="485"/>
    </row>
    <row r="102" spans="1:9" s="486" customFormat="1">
      <c r="A102" s="767" t="s">
        <v>61</v>
      </c>
      <c r="B102" s="502" t="s">
        <v>1244</v>
      </c>
      <c r="C102" s="499" t="s">
        <v>31</v>
      </c>
      <c r="D102" s="796"/>
      <c r="E102" s="503"/>
      <c r="F102" s="762"/>
      <c r="G102" s="554"/>
      <c r="H102" s="488"/>
      <c r="I102" s="485"/>
    </row>
    <row r="103" spans="1:9" s="486" customFormat="1">
      <c r="A103" s="767"/>
      <c r="B103" s="502"/>
      <c r="C103" s="480"/>
      <c r="D103" s="796"/>
      <c r="E103" s="503"/>
      <c r="F103" s="762"/>
      <c r="G103" s="554"/>
      <c r="H103" s="488"/>
      <c r="I103" s="485"/>
    </row>
    <row r="104" spans="1:9" s="486" customFormat="1">
      <c r="A104" s="767" t="s">
        <v>62</v>
      </c>
      <c r="B104" s="502" t="s">
        <v>1245</v>
      </c>
      <c r="C104" s="499" t="s">
        <v>31</v>
      </c>
      <c r="D104" s="796"/>
      <c r="E104" s="503"/>
      <c r="F104" s="762"/>
      <c r="G104" s="554"/>
      <c r="H104" s="488"/>
      <c r="I104" s="485"/>
    </row>
    <row r="105" spans="1:9" s="486" customFormat="1">
      <c r="A105" s="767"/>
      <c r="B105" s="502"/>
      <c r="C105" s="480"/>
      <c r="D105" s="796"/>
      <c r="E105" s="503"/>
      <c r="F105" s="762"/>
      <c r="G105" s="554"/>
      <c r="H105" s="488"/>
      <c r="I105" s="485"/>
    </row>
    <row r="106" spans="1:9" s="486" customFormat="1" ht="81">
      <c r="A106" s="767" t="s">
        <v>63</v>
      </c>
      <c r="B106" s="502" t="s">
        <v>1246</v>
      </c>
      <c r="C106" s="499" t="s">
        <v>31</v>
      </c>
      <c r="D106" s="796"/>
      <c r="E106" s="503"/>
      <c r="F106" s="762"/>
      <c r="G106" s="554"/>
      <c r="H106" s="488"/>
      <c r="I106" s="485"/>
    </row>
    <row r="107" spans="1:9" s="486" customFormat="1">
      <c r="A107" s="767"/>
      <c r="B107" s="502"/>
      <c r="C107" s="480"/>
      <c r="D107" s="796"/>
      <c r="E107" s="503"/>
      <c r="F107" s="762"/>
      <c r="G107" s="554"/>
      <c r="H107" s="488"/>
      <c r="I107" s="485"/>
    </row>
    <row r="108" spans="1:9" s="486" customFormat="1">
      <c r="A108" s="767"/>
      <c r="B108" s="502"/>
      <c r="C108" s="480"/>
      <c r="D108" s="796"/>
      <c r="E108" s="503"/>
      <c r="F108" s="762"/>
      <c r="G108" s="554"/>
      <c r="H108" s="488"/>
      <c r="I108" s="485"/>
    </row>
    <row r="109" spans="1:9" s="486" customFormat="1">
      <c r="A109" s="767"/>
      <c r="B109" s="502"/>
      <c r="C109" s="480"/>
      <c r="D109" s="796"/>
      <c r="E109" s="503"/>
      <c r="F109" s="762"/>
      <c r="G109" s="554"/>
      <c r="H109" s="488"/>
      <c r="I109" s="485"/>
    </row>
    <row r="110" spans="1:9" s="486" customFormat="1">
      <c r="A110" s="767"/>
      <c r="B110" s="502"/>
      <c r="C110" s="480"/>
      <c r="D110" s="796"/>
      <c r="E110" s="503"/>
      <c r="F110" s="762"/>
      <c r="G110" s="554"/>
      <c r="H110" s="488"/>
      <c r="I110" s="485"/>
    </row>
    <row r="111" spans="1:9" s="486" customFormat="1">
      <c r="A111" s="767"/>
      <c r="B111" s="502"/>
      <c r="C111" s="480"/>
      <c r="D111" s="796"/>
      <c r="E111" s="503"/>
      <c r="F111" s="762"/>
      <c r="G111" s="554"/>
      <c r="H111" s="488"/>
      <c r="I111" s="485"/>
    </row>
    <row r="112" spans="1:9" s="486" customFormat="1">
      <c r="A112" s="767"/>
      <c r="B112" s="502"/>
      <c r="C112" s="480"/>
      <c r="D112" s="796"/>
      <c r="E112" s="503"/>
      <c r="F112" s="762"/>
      <c r="G112" s="554"/>
      <c r="H112" s="488"/>
      <c r="I112" s="485"/>
    </row>
    <row r="113" spans="1:9" s="486" customFormat="1">
      <c r="A113" s="767"/>
      <c r="B113" s="502"/>
      <c r="C113" s="480"/>
      <c r="D113" s="796"/>
      <c r="E113" s="503"/>
      <c r="F113" s="762"/>
      <c r="G113" s="554"/>
      <c r="H113" s="488"/>
      <c r="I113" s="485"/>
    </row>
    <row r="114" spans="1:9" s="486" customFormat="1">
      <c r="A114" s="767"/>
      <c r="B114" s="504" t="s">
        <v>1481</v>
      </c>
      <c r="C114" s="480"/>
      <c r="D114" s="796"/>
      <c r="E114" s="503"/>
      <c r="F114" s="763"/>
      <c r="G114" s="554"/>
      <c r="H114" s="488"/>
      <c r="I114" s="485"/>
    </row>
    <row r="115" spans="1:9" s="486" customFormat="1">
      <c r="A115" s="767"/>
      <c r="B115" s="502"/>
      <c r="C115" s="480"/>
      <c r="D115" s="796"/>
      <c r="E115" s="503"/>
      <c r="F115" s="762"/>
      <c r="G115" s="554"/>
      <c r="H115" s="488"/>
      <c r="I115" s="485"/>
    </row>
    <row r="116" spans="1:9" s="486" customFormat="1" ht="21" thickBot="1">
      <c r="A116" s="783"/>
      <c r="B116" s="784"/>
      <c r="C116" s="785"/>
      <c r="D116" s="798"/>
      <c r="E116" s="820"/>
      <c r="F116" s="787"/>
      <c r="G116" s="554"/>
      <c r="H116" s="488"/>
      <c r="I116" s="485"/>
    </row>
    <row r="117" spans="1:9" s="486" customFormat="1">
      <c r="A117" s="767"/>
      <c r="B117" s="502"/>
      <c r="C117" s="480"/>
      <c r="D117" s="796"/>
      <c r="E117" s="503"/>
      <c r="F117" s="762"/>
      <c r="G117" s="554"/>
      <c r="H117" s="488"/>
      <c r="I117" s="485"/>
    </row>
    <row r="118" spans="1:9" s="486" customFormat="1">
      <c r="A118" s="767"/>
      <c r="B118" s="504" t="s">
        <v>1482</v>
      </c>
      <c r="C118" s="480"/>
      <c r="D118" s="796"/>
      <c r="E118" s="503"/>
      <c r="F118" s="764"/>
      <c r="G118" s="554"/>
      <c r="H118" s="488"/>
      <c r="I118" s="485"/>
    </row>
    <row r="119" spans="1:9" s="486" customFormat="1">
      <c r="A119" s="767"/>
      <c r="B119" s="502"/>
      <c r="C119" s="480"/>
      <c r="D119" s="796"/>
      <c r="E119" s="503"/>
      <c r="F119" s="762"/>
      <c r="G119" s="554"/>
      <c r="H119" s="488"/>
      <c r="I119" s="485"/>
    </row>
    <row r="120" spans="1:9" s="486" customFormat="1" ht="81">
      <c r="A120" s="767" t="s">
        <v>49</v>
      </c>
      <c r="B120" s="502" t="s">
        <v>1247</v>
      </c>
      <c r="C120" s="499" t="s">
        <v>31</v>
      </c>
      <c r="D120" s="796"/>
      <c r="E120" s="503"/>
      <c r="F120" s="762"/>
      <c r="G120" s="554"/>
      <c r="H120" s="488"/>
      <c r="I120" s="485"/>
    </row>
    <row r="121" spans="1:9" s="486" customFormat="1">
      <c r="A121" s="767"/>
      <c r="B121" s="502"/>
      <c r="C121" s="480"/>
      <c r="D121" s="796"/>
      <c r="E121" s="503"/>
      <c r="F121" s="762"/>
      <c r="G121" s="554"/>
      <c r="H121" s="488"/>
      <c r="I121" s="485"/>
    </row>
    <row r="122" spans="1:9" s="486" customFormat="1" ht="101.25">
      <c r="A122" s="767" t="s">
        <v>50</v>
      </c>
      <c r="B122" s="502" t="s">
        <v>1248</v>
      </c>
      <c r="C122" s="499" t="s">
        <v>31</v>
      </c>
      <c r="D122" s="796"/>
      <c r="E122" s="503"/>
      <c r="F122" s="762"/>
      <c r="G122" s="554"/>
      <c r="H122" s="488"/>
      <c r="I122" s="485"/>
    </row>
    <row r="123" spans="1:9" s="486" customFormat="1">
      <c r="A123" s="767"/>
      <c r="B123" s="502"/>
      <c r="C123" s="480"/>
      <c r="D123" s="796"/>
      <c r="E123" s="503"/>
      <c r="F123" s="762"/>
      <c r="G123" s="554"/>
      <c r="H123" s="488"/>
      <c r="I123" s="485"/>
    </row>
    <row r="124" spans="1:9" s="486" customFormat="1">
      <c r="A124" s="767" t="s">
        <v>52</v>
      </c>
      <c r="B124" s="502" t="s">
        <v>1249</v>
      </c>
      <c r="C124" s="499" t="s">
        <v>31</v>
      </c>
      <c r="D124" s="796"/>
      <c r="E124" s="503"/>
      <c r="F124" s="762"/>
      <c r="G124" s="554"/>
      <c r="H124" s="488"/>
      <c r="I124" s="485"/>
    </row>
    <row r="125" spans="1:9" s="486" customFormat="1">
      <c r="A125" s="767"/>
      <c r="B125" s="502"/>
      <c r="C125" s="480"/>
      <c r="D125" s="796"/>
      <c r="E125" s="503"/>
      <c r="F125" s="762"/>
      <c r="G125" s="554"/>
      <c r="H125" s="488"/>
      <c r="I125" s="485"/>
    </row>
    <row r="126" spans="1:9" s="486" customFormat="1">
      <c r="A126" s="767" t="s">
        <v>53</v>
      </c>
      <c r="B126" s="502" t="s">
        <v>1250</v>
      </c>
      <c r="C126" s="499" t="s">
        <v>31</v>
      </c>
      <c r="D126" s="796"/>
      <c r="E126" s="503"/>
      <c r="F126" s="762"/>
      <c r="G126" s="554"/>
      <c r="H126" s="488"/>
      <c r="I126" s="485"/>
    </row>
    <row r="127" spans="1:9" s="486" customFormat="1">
      <c r="A127" s="767"/>
      <c r="B127" s="502"/>
      <c r="C127" s="480"/>
      <c r="D127" s="796"/>
      <c r="E127" s="503"/>
      <c r="F127" s="762"/>
      <c r="G127" s="554"/>
      <c r="H127" s="488"/>
      <c r="I127" s="485"/>
    </row>
    <row r="128" spans="1:9" s="486" customFormat="1" ht="121.5">
      <c r="A128" s="767" t="s">
        <v>54</v>
      </c>
      <c r="B128" s="502" t="s">
        <v>1251</v>
      </c>
      <c r="C128" s="499" t="s">
        <v>31</v>
      </c>
      <c r="D128" s="796"/>
      <c r="E128" s="503"/>
      <c r="F128" s="762"/>
      <c r="G128" s="554"/>
      <c r="H128" s="488"/>
      <c r="I128" s="485"/>
    </row>
    <row r="129" spans="1:9" s="486" customFormat="1">
      <c r="A129" s="767"/>
      <c r="B129" s="502"/>
      <c r="C129" s="480"/>
      <c r="D129" s="796"/>
      <c r="E129" s="503"/>
      <c r="F129" s="762"/>
      <c r="G129" s="554"/>
      <c r="H129" s="488"/>
      <c r="I129" s="485"/>
    </row>
    <row r="130" spans="1:9" s="486" customFormat="1" ht="121.5">
      <c r="A130" s="767" t="s">
        <v>55</v>
      </c>
      <c r="B130" s="502" t="s">
        <v>1252</v>
      </c>
      <c r="C130" s="499" t="s">
        <v>31</v>
      </c>
      <c r="D130" s="796"/>
      <c r="E130" s="503"/>
      <c r="F130" s="762"/>
      <c r="G130" s="554"/>
      <c r="H130" s="488"/>
      <c r="I130" s="485"/>
    </row>
    <row r="131" spans="1:9" s="486" customFormat="1">
      <c r="A131" s="767"/>
      <c r="B131" s="502"/>
      <c r="C131" s="480"/>
      <c r="D131" s="796"/>
      <c r="E131" s="503"/>
      <c r="F131" s="762"/>
      <c r="G131" s="554"/>
      <c r="H131" s="488"/>
      <c r="I131" s="485"/>
    </row>
    <row r="132" spans="1:9" s="486" customFormat="1" ht="162">
      <c r="A132" s="767" t="s">
        <v>56</v>
      </c>
      <c r="B132" s="502" t="s">
        <v>1253</v>
      </c>
      <c r="C132" s="499" t="s">
        <v>31</v>
      </c>
      <c r="D132" s="796"/>
      <c r="E132" s="503"/>
      <c r="F132" s="762"/>
      <c r="G132" s="554"/>
      <c r="H132" s="488"/>
      <c r="I132" s="485"/>
    </row>
    <row r="133" spans="1:9" s="486" customFormat="1">
      <c r="A133" s="767"/>
      <c r="B133" s="502"/>
      <c r="C133" s="480"/>
      <c r="D133" s="796"/>
      <c r="E133" s="503"/>
      <c r="F133" s="762"/>
      <c r="G133" s="554"/>
      <c r="H133" s="488"/>
      <c r="I133" s="485"/>
    </row>
    <row r="134" spans="1:9" s="486" customFormat="1">
      <c r="A134" s="767" t="s">
        <v>57</v>
      </c>
      <c r="B134" s="502" t="s">
        <v>1254</v>
      </c>
      <c r="C134" s="499" t="s">
        <v>31</v>
      </c>
      <c r="D134" s="796"/>
      <c r="E134" s="503"/>
      <c r="F134" s="762"/>
      <c r="G134" s="554"/>
      <c r="H134" s="488"/>
      <c r="I134" s="485"/>
    </row>
    <row r="135" spans="1:9" s="486" customFormat="1">
      <c r="A135" s="767"/>
      <c r="B135" s="502"/>
      <c r="C135" s="480"/>
      <c r="D135" s="796"/>
      <c r="E135" s="503"/>
      <c r="F135" s="762"/>
      <c r="G135" s="554"/>
      <c r="H135" s="488"/>
      <c r="I135" s="485"/>
    </row>
    <row r="136" spans="1:9" s="486" customFormat="1">
      <c r="A136" s="767" t="s">
        <v>58</v>
      </c>
      <c r="B136" s="502" t="s">
        <v>1255</v>
      </c>
      <c r="C136" s="499" t="s">
        <v>31</v>
      </c>
      <c r="D136" s="796"/>
      <c r="E136" s="503"/>
      <c r="F136" s="762"/>
      <c r="G136" s="554"/>
      <c r="H136" s="488"/>
      <c r="I136" s="485"/>
    </row>
    <row r="137" spans="1:9" s="486" customFormat="1">
      <c r="A137" s="767"/>
      <c r="B137" s="502"/>
      <c r="C137" s="480"/>
      <c r="D137" s="796"/>
      <c r="E137" s="503"/>
      <c r="F137" s="762"/>
      <c r="G137" s="554"/>
      <c r="H137" s="488"/>
      <c r="I137" s="485"/>
    </row>
    <row r="138" spans="1:9" s="486" customFormat="1">
      <c r="A138" s="767" t="s">
        <v>59</v>
      </c>
      <c r="B138" s="502" t="s">
        <v>1256</v>
      </c>
      <c r="C138" s="499" t="s">
        <v>31</v>
      </c>
      <c r="D138" s="796"/>
      <c r="E138" s="503"/>
      <c r="F138" s="762"/>
      <c r="G138" s="554"/>
      <c r="H138" s="488"/>
      <c r="I138" s="485"/>
    </row>
    <row r="139" spans="1:9" s="486" customFormat="1">
      <c r="A139" s="767"/>
      <c r="B139" s="502"/>
      <c r="C139" s="480"/>
      <c r="D139" s="796"/>
      <c r="E139" s="503"/>
      <c r="F139" s="762"/>
      <c r="G139" s="554"/>
      <c r="H139" s="488"/>
      <c r="I139" s="485"/>
    </row>
    <row r="140" spans="1:9" s="486" customFormat="1">
      <c r="A140" s="767" t="s">
        <v>60</v>
      </c>
      <c r="B140" s="502" t="s">
        <v>1257</v>
      </c>
      <c r="C140" s="499" t="s">
        <v>31</v>
      </c>
      <c r="D140" s="796"/>
      <c r="E140" s="503"/>
      <c r="F140" s="762"/>
      <c r="G140" s="554"/>
      <c r="H140" s="488"/>
      <c r="I140" s="485"/>
    </row>
    <row r="141" spans="1:9" s="486" customFormat="1">
      <c r="A141" s="767"/>
      <c r="B141" s="502"/>
      <c r="C141" s="480"/>
      <c r="D141" s="796"/>
      <c r="E141" s="503"/>
      <c r="F141" s="762"/>
      <c r="G141" s="554"/>
      <c r="H141" s="488"/>
      <c r="I141" s="485"/>
    </row>
    <row r="142" spans="1:9" s="486" customFormat="1">
      <c r="A142" s="767" t="s">
        <v>61</v>
      </c>
      <c r="B142" s="502" t="s">
        <v>1258</v>
      </c>
      <c r="C142" s="499" t="s">
        <v>31</v>
      </c>
      <c r="D142" s="796"/>
      <c r="E142" s="503"/>
      <c r="F142" s="762"/>
      <c r="G142" s="554"/>
      <c r="H142" s="488"/>
      <c r="I142" s="485"/>
    </row>
    <row r="143" spans="1:9" s="486" customFormat="1">
      <c r="A143" s="767"/>
      <c r="B143" s="502"/>
      <c r="C143" s="480"/>
      <c r="D143" s="796"/>
      <c r="E143" s="503"/>
      <c r="F143" s="762"/>
      <c r="G143" s="554"/>
      <c r="H143" s="488"/>
      <c r="I143" s="485"/>
    </row>
    <row r="144" spans="1:9" s="486" customFormat="1" ht="60.75">
      <c r="A144" s="767" t="s">
        <v>62</v>
      </c>
      <c r="B144" s="505" t="s">
        <v>1259</v>
      </c>
      <c r="C144" s="499" t="s">
        <v>31</v>
      </c>
      <c r="D144" s="796"/>
      <c r="E144" s="503"/>
      <c r="F144" s="762"/>
      <c r="G144" s="554"/>
      <c r="H144" s="488"/>
      <c r="I144" s="485"/>
    </row>
    <row r="145" spans="1:9" s="486" customFormat="1">
      <c r="A145" s="767"/>
      <c r="B145" s="505"/>
      <c r="C145" s="480"/>
      <c r="D145" s="796"/>
      <c r="E145" s="503"/>
      <c r="F145" s="762"/>
      <c r="G145" s="554"/>
      <c r="H145" s="488"/>
      <c r="I145" s="485"/>
    </row>
    <row r="146" spans="1:9" s="486" customFormat="1" ht="60.75">
      <c r="A146" s="767" t="s">
        <v>63</v>
      </c>
      <c r="B146" s="505" t="s">
        <v>1260</v>
      </c>
      <c r="C146" s="499" t="s">
        <v>31</v>
      </c>
      <c r="D146" s="796"/>
      <c r="E146" s="503"/>
      <c r="F146" s="762"/>
      <c r="G146" s="554"/>
      <c r="H146" s="488"/>
      <c r="I146" s="485"/>
    </row>
    <row r="147" spans="1:9" s="486" customFormat="1">
      <c r="A147" s="767"/>
      <c r="B147" s="505"/>
      <c r="C147" s="480"/>
      <c r="D147" s="796"/>
      <c r="E147" s="503"/>
      <c r="F147" s="762"/>
      <c r="G147" s="554"/>
      <c r="H147" s="488"/>
      <c r="I147" s="485"/>
    </row>
    <row r="148" spans="1:9" s="486" customFormat="1">
      <c r="A148" s="767" t="s">
        <v>333</v>
      </c>
      <c r="B148" s="505" t="s">
        <v>1261</v>
      </c>
      <c r="C148" s="499" t="s">
        <v>31</v>
      </c>
      <c r="D148" s="796"/>
      <c r="E148" s="503"/>
      <c r="F148" s="762"/>
      <c r="G148" s="554"/>
      <c r="H148" s="488"/>
      <c r="I148" s="485"/>
    </row>
    <row r="149" spans="1:9" s="486" customFormat="1">
      <c r="A149" s="767"/>
      <c r="B149" s="505"/>
      <c r="C149" s="480"/>
      <c r="D149" s="796"/>
      <c r="E149" s="503"/>
      <c r="F149" s="762"/>
      <c r="G149" s="554"/>
      <c r="H149" s="488"/>
      <c r="I149" s="485"/>
    </row>
    <row r="150" spans="1:9" s="486" customFormat="1">
      <c r="A150" s="767" t="s">
        <v>335</v>
      </c>
      <c r="B150" s="505" t="s">
        <v>1262</v>
      </c>
      <c r="C150" s="499" t="s">
        <v>31</v>
      </c>
      <c r="D150" s="796"/>
      <c r="E150" s="503"/>
      <c r="F150" s="762"/>
      <c r="G150" s="554"/>
      <c r="H150" s="488"/>
      <c r="I150" s="485"/>
    </row>
    <row r="151" spans="1:9" s="486" customFormat="1">
      <c r="A151" s="767"/>
      <c r="B151" s="505"/>
      <c r="C151" s="480"/>
      <c r="D151" s="796"/>
      <c r="E151" s="503"/>
      <c r="F151" s="762"/>
      <c r="G151" s="554"/>
      <c r="H151" s="488"/>
      <c r="I151" s="485"/>
    </row>
    <row r="152" spans="1:9" s="486" customFormat="1" ht="141.75">
      <c r="A152" s="767" t="s">
        <v>337</v>
      </c>
      <c r="B152" s="502" t="s">
        <v>1504</v>
      </c>
      <c r="C152" s="506" t="s">
        <v>44</v>
      </c>
      <c r="D152" s="799"/>
      <c r="E152" s="503"/>
      <c r="F152" s="762"/>
      <c r="G152" s="554"/>
      <c r="H152" s="488"/>
      <c r="I152" s="485"/>
    </row>
    <row r="153" spans="1:9" s="486" customFormat="1">
      <c r="A153" s="767"/>
      <c r="B153" s="502"/>
      <c r="C153" s="506"/>
      <c r="D153" s="799"/>
      <c r="E153" s="503"/>
      <c r="F153" s="762"/>
      <c r="G153" s="554"/>
      <c r="H153" s="488"/>
      <c r="I153" s="485"/>
    </row>
    <row r="154" spans="1:9" s="486" customFormat="1">
      <c r="A154" s="767"/>
      <c r="B154" s="502"/>
      <c r="C154" s="506"/>
      <c r="D154" s="799"/>
      <c r="E154" s="503"/>
      <c r="F154" s="762"/>
      <c r="G154" s="554"/>
      <c r="H154" s="488"/>
      <c r="I154" s="485"/>
    </row>
    <row r="155" spans="1:9" s="486" customFormat="1">
      <c r="A155" s="767"/>
      <c r="B155" s="502"/>
      <c r="C155" s="506"/>
      <c r="D155" s="799"/>
      <c r="E155" s="503"/>
      <c r="F155" s="762"/>
      <c r="G155" s="554"/>
      <c r="H155" s="488"/>
      <c r="I155" s="485"/>
    </row>
    <row r="156" spans="1:9" s="486" customFormat="1">
      <c r="A156" s="767"/>
      <c r="B156" s="502"/>
      <c r="C156" s="506"/>
      <c r="D156" s="799"/>
      <c r="E156" s="503"/>
      <c r="F156" s="762"/>
      <c r="G156" s="554"/>
      <c r="H156" s="488"/>
      <c r="I156" s="485"/>
    </row>
    <row r="157" spans="1:9" s="486" customFormat="1">
      <c r="A157" s="767"/>
      <c r="B157" s="502"/>
      <c r="C157" s="506"/>
      <c r="D157" s="799"/>
      <c r="E157" s="503"/>
      <c r="F157" s="762"/>
      <c r="G157" s="554"/>
      <c r="H157" s="488"/>
      <c r="I157" s="485"/>
    </row>
    <row r="158" spans="1:9" s="486" customFormat="1">
      <c r="A158" s="767"/>
      <c r="B158" s="502"/>
      <c r="C158" s="506"/>
      <c r="D158" s="799"/>
      <c r="E158" s="503"/>
      <c r="F158" s="762"/>
      <c r="G158" s="554"/>
      <c r="H158" s="488"/>
      <c r="I158" s="485"/>
    </row>
    <row r="159" spans="1:9" s="486" customFormat="1">
      <c r="A159" s="767"/>
      <c r="B159" s="502"/>
      <c r="C159" s="506"/>
      <c r="D159" s="799"/>
      <c r="E159" s="503"/>
      <c r="F159" s="762"/>
      <c r="G159" s="554"/>
      <c r="H159" s="488"/>
      <c r="I159" s="485"/>
    </row>
    <row r="160" spans="1:9" s="486" customFormat="1">
      <c r="A160" s="767"/>
      <c r="B160" s="502"/>
      <c r="C160" s="506"/>
      <c r="D160" s="799"/>
      <c r="E160" s="503"/>
      <c r="F160" s="762"/>
      <c r="G160" s="554"/>
      <c r="H160" s="488"/>
      <c r="I160" s="485"/>
    </row>
    <row r="161" spans="1:9" s="486" customFormat="1">
      <c r="A161" s="767"/>
      <c r="B161" s="502"/>
      <c r="C161" s="506"/>
      <c r="D161" s="799"/>
      <c r="E161" s="503"/>
      <c r="F161" s="762"/>
      <c r="G161" s="554"/>
      <c r="H161" s="488"/>
      <c r="I161" s="485"/>
    </row>
    <row r="162" spans="1:9" s="486" customFormat="1">
      <c r="A162" s="767"/>
      <c r="B162" s="504" t="s">
        <v>1481</v>
      </c>
      <c r="C162" s="506"/>
      <c r="D162" s="799"/>
      <c r="E162" s="503"/>
      <c r="F162" s="763"/>
      <c r="G162" s="554"/>
      <c r="H162" s="488"/>
      <c r="I162" s="485"/>
    </row>
    <row r="163" spans="1:9" s="486" customFormat="1" ht="21" thickBot="1">
      <c r="A163" s="783"/>
      <c r="B163" s="784"/>
      <c r="C163" s="821"/>
      <c r="D163" s="822"/>
      <c r="E163" s="820"/>
      <c r="F163" s="787"/>
      <c r="G163" s="554"/>
      <c r="H163" s="488"/>
      <c r="I163" s="485"/>
    </row>
    <row r="164" spans="1:9" s="486" customFormat="1">
      <c r="A164" s="814"/>
      <c r="B164" s="815"/>
      <c r="C164" s="823"/>
      <c r="D164" s="824"/>
      <c r="E164" s="825"/>
      <c r="F164" s="819"/>
      <c r="G164" s="554"/>
      <c r="H164" s="488"/>
      <c r="I164" s="485"/>
    </row>
    <row r="165" spans="1:9" s="486" customFormat="1">
      <c r="A165" s="767"/>
      <c r="B165" s="504" t="s">
        <v>1482</v>
      </c>
      <c r="C165" s="506"/>
      <c r="D165" s="799"/>
      <c r="E165" s="503"/>
      <c r="F165" s="764"/>
      <c r="G165" s="554"/>
      <c r="H165" s="488"/>
      <c r="I165" s="485"/>
    </row>
    <row r="166" spans="1:9" s="486" customFormat="1" ht="121.5">
      <c r="A166" s="767" t="s">
        <v>49</v>
      </c>
      <c r="B166" s="502" t="s">
        <v>1263</v>
      </c>
      <c r="C166" s="506" t="s">
        <v>44</v>
      </c>
      <c r="D166" s="799"/>
      <c r="E166" s="507"/>
      <c r="F166" s="762"/>
      <c r="G166" s="554"/>
      <c r="H166" s="489"/>
      <c r="I166" s="485"/>
    </row>
    <row r="167" spans="1:9" s="486" customFormat="1">
      <c r="A167" s="767"/>
      <c r="B167" s="502"/>
      <c r="C167" s="506"/>
      <c r="D167" s="799"/>
      <c r="E167" s="507"/>
      <c r="F167" s="762"/>
      <c r="G167" s="554"/>
      <c r="H167" s="489"/>
      <c r="I167" s="485"/>
    </row>
    <row r="168" spans="1:9" s="486" customFormat="1" ht="182.25">
      <c r="A168" s="767" t="s">
        <v>50</v>
      </c>
      <c r="B168" s="502" t="s">
        <v>1264</v>
      </c>
      <c r="C168" s="499" t="s">
        <v>31</v>
      </c>
      <c r="D168" s="800"/>
      <c r="E168" s="501"/>
      <c r="F168" s="762"/>
      <c r="G168" s="554"/>
      <c r="H168" s="473"/>
      <c r="I168" s="485"/>
    </row>
    <row r="169" spans="1:9" s="486" customFormat="1">
      <c r="A169" s="767"/>
      <c r="B169" s="502"/>
      <c r="C169" s="499"/>
      <c r="D169" s="800"/>
      <c r="E169" s="501"/>
      <c r="F169" s="762"/>
      <c r="G169" s="554"/>
      <c r="H169" s="473"/>
      <c r="I169" s="485"/>
    </row>
    <row r="170" spans="1:9" s="486" customFormat="1" ht="182.25">
      <c r="A170" s="767" t="s">
        <v>52</v>
      </c>
      <c r="B170" s="502" t="s">
        <v>1265</v>
      </c>
      <c r="C170" s="499" t="s">
        <v>31</v>
      </c>
      <c r="D170" s="800"/>
      <c r="E170" s="501"/>
      <c r="F170" s="762"/>
      <c r="G170" s="554"/>
      <c r="H170" s="473"/>
      <c r="I170" s="485"/>
    </row>
    <row r="171" spans="1:9" s="486" customFormat="1">
      <c r="A171" s="767"/>
      <c r="B171" s="502"/>
      <c r="C171" s="499"/>
      <c r="D171" s="800"/>
      <c r="E171" s="501"/>
      <c r="F171" s="762"/>
      <c r="G171" s="554"/>
      <c r="H171" s="473"/>
      <c r="I171" s="485"/>
    </row>
    <row r="172" spans="1:9" s="486" customFormat="1" ht="191.25" customHeight="1">
      <c r="A172" s="767" t="s">
        <v>53</v>
      </c>
      <c r="B172" s="502" t="s">
        <v>1266</v>
      </c>
      <c r="C172" s="499" t="s">
        <v>31</v>
      </c>
      <c r="D172" s="800"/>
      <c r="E172" s="501"/>
      <c r="F172" s="762"/>
      <c r="G172" s="554"/>
      <c r="H172" s="473"/>
      <c r="I172" s="485"/>
    </row>
    <row r="173" spans="1:9" s="486" customFormat="1">
      <c r="A173" s="767"/>
      <c r="B173" s="502"/>
      <c r="C173" s="499"/>
      <c r="D173" s="800"/>
      <c r="E173" s="501"/>
      <c r="F173" s="762"/>
      <c r="G173" s="554"/>
      <c r="H173" s="473"/>
      <c r="I173" s="485"/>
    </row>
    <row r="174" spans="1:9" s="486" customFormat="1" ht="192.75" customHeight="1">
      <c r="A174" s="767" t="s">
        <v>54</v>
      </c>
      <c r="B174" s="502" t="s">
        <v>1267</v>
      </c>
      <c r="C174" s="499" t="s">
        <v>31</v>
      </c>
      <c r="D174" s="800"/>
      <c r="E174" s="501"/>
      <c r="F174" s="762"/>
      <c r="G174" s="554"/>
      <c r="H174" s="473"/>
      <c r="I174" s="485"/>
    </row>
    <row r="175" spans="1:9" s="486" customFormat="1">
      <c r="A175" s="767"/>
      <c r="B175" s="502"/>
      <c r="C175" s="499"/>
      <c r="D175" s="800"/>
      <c r="E175" s="501"/>
      <c r="F175" s="762"/>
      <c r="G175" s="554"/>
      <c r="H175" s="473"/>
      <c r="I175" s="485"/>
    </row>
    <row r="176" spans="1:9" s="486" customFormat="1" ht="222.75">
      <c r="A176" s="767" t="s">
        <v>55</v>
      </c>
      <c r="B176" s="502" t="s">
        <v>1505</v>
      </c>
      <c r="C176" s="506" t="s">
        <v>44</v>
      </c>
      <c r="D176" s="796"/>
      <c r="E176" s="501"/>
      <c r="F176" s="762"/>
      <c r="G176" s="554"/>
      <c r="H176" s="473"/>
      <c r="I176" s="485"/>
    </row>
    <row r="177" spans="1:9" s="486" customFormat="1">
      <c r="A177" s="767"/>
      <c r="B177" s="502"/>
      <c r="C177" s="506"/>
      <c r="D177" s="796"/>
      <c r="E177" s="501"/>
      <c r="F177" s="762"/>
      <c r="G177" s="554"/>
      <c r="H177" s="473"/>
      <c r="I177" s="485"/>
    </row>
    <row r="178" spans="1:9" s="486" customFormat="1" ht="40.5">
      <c r="A178" s="767" t="s">
        <v>56</v>
      </c>
      <c r="B178" s="502" t="s">
        <v>1268</v>
      </c>
      <c r="C178" s="506" t="s">
        <v>44</v>
      </c>
      <c r="D178" s="796"/>
      <c r="E178" s="503"/>
      <c r="F178" s="762"/>
      <c r="G178" s="554"/>
      <c r="H178" s="474"/>
      <c r="I178" s="485"/>
    </row>
    <row r="179" spans="1:9" s="486" customFormat="1">
      <c r="A179" s="767"/>
      <c r="B179" s="502"/>
      <c r="C179" s="506"/>
      <c r="D179" s="796"/>
      <c r="E179" s="503"/>
      <c r="F179" s="762"/>
      <c r="G179" s="554"/>
      <c r="H179" s="474"/>
      <c r="I179" s="485"/>
    </row>
    <row r="180" spans="1:9" s="486" customFormat="1" ht="40.5">
      <c r="A180" s="767" t="s">
        <v>57</v>
      </c>
      <c r="B180" s="502" t="s">
        <v>1269</v>
      </c>
      <c r="C180" s="506" t="s">
        <v>44</v>
      </c>
      <c r="D180" s="796"/>
      <c r="E180" s="503"/>
      <c r="F180" s="762"/>
      <c r="G180" s="554"/>
      <c r="H180" s="474"/>
      <c r="I180" s="485"/>
    </row>
    <row r="181" spans="1:9" s="486" customFormat="1">
      <c r="A181" s="767"/>
      <c r="B181" s="502"/>
      <c r="C181" s="506"/>
      <c r="D181" s="796"/>
      <c r="E181" s="503"/>
      <c r="F181" s="762"/>
      <c r="G181" s="554"/>
      <c r="H181" s="474"/>
      <c r="I181" s="485"/>
    </row>
    <row r="182" spans="1:9" s="486" customFormat="1" ht="154.5" customHeight="1">
      <c r="A182" s="767" t="s">
        <v>58</v>
      </c>
      <c r="B182" s="502" t="s">
        <v>1270</v>
      </c>
      <c r="C182" s="506" t="s">
        <v>44</v>
      </c>
      <c r="D182" s="796"/>
      <c r="E182" s="503"/>
      <c r="F182" s="762"/>
      <c r="G182" s="554"/>
      <c r="H182" s="474"/>
      <c r="I182" s="485"/>
    </row>
    <row r="183" spans="1:9" s="486" customFormat="1">
      <c r="A183" s="767"/>
      <c r="B183" s="502"/>
      <c r="C183" s="506"/>
      <c r="D183" s="796"/>
      <c r="E183" s="503"/>
      <c r="F183" s="762"/>
      <c r="G183" s="554"/>
      <c r="H183" s="474"/>
      <c r="I183" s="485"/>
    </row>
    <row r="184" spans="1:9" s="486" customFormat="1">
      <c r="A184" s="767" t="s">
        <v>59</v>
      </c>
      <c r="B184" s="502" t="s">
        <v>1271</v>
      </c>
      <c r="C184" s="506" t="s">
        <v>44</v>
      </c>
      <c r="D184" s="796"/>
      <c r="E184" s="503"/>
      <c r="F184" s="762"/>
      <c r="G184" s="554"/>
      <c r="H184" s="474"/>
      <c r="I184" s="485"/>
    </row>
    <row r="185" spans="1:9" s="486" customFormat="1">
      <c r="A185" s="767"/>
      <c r="B185" s="502"/>
      <c r="C185" s="506"/>
      <c r="D185" s="796"/>
      <c r="E185" s="503"/>
      <c r="F185" s="762"/>
      <c r="G185" s="554"/>
      <c r="H185" s="474"/>
      <c r="I185" s="485"/>
    </row>
    <row r="186" spans="1:9" s="486" customFormat="1">
      <c r="A186" s="767" t="s">
        <v>60</v>
      </c>
      <c r="B186" s="502" t="s">
        <v>1272</v>
      </c>
      <c r="C186" s="506" t="s">
        <v>44</v>
      </c>
      <c r="D186" s="796"/>
      <c r="E186" s="503"/>
      <c r="F186" s="762"/>
      <c r="G186" s="554"/>
      <c r="H186" s="474"/>
      <c r="I186" s="485"/>
    </row>
    <row r="187" spans="1:9" s="486" customFormat="1">
      <c r="A187" s="767"/>
      <c r="B187" s="502"/>
      <c r="C187" s="506"/>
      <c r="D187" s="796"/>
      <c r="E187" s="503"/>
      <c r="F187" s="762"/>
      <c r="G187" s="554"/>
      <c r="H187" s="474"/>
      <c r="I187" s="485"/>
    </row>
    <row r="188" spans="1:9" s="486" customFormat="1" ht="21" thickBot="1">
      <c r="A188" s="783"/>
      <c r="B188" s="826" t="s">
        <v>1481</v>
      </c>
      <c r="C188" s="821"/>
      <c r="D188" s="798"/>
      <c r="E188" s="820"/>
      <c r="F188" s="827"/>
      <c r="G188" s="554"/>
      <c r="H188" s="474"/>
      <c r="I188" s="485"/>
    </row>
    <row r="189" spans="1:9" s="486" customFormat="1">
      <c r="A189" s="814"/>
      <c r="B189" s="815"/>
      <c r="C189" s="823"/>
      <c r="D189" s="817"/>
      <c r="E189" s="825"/>
      <c r="F189" s="819"/>
      <c r="G189" s="554"/>
      <c r="H189" s="474"/>
      <c r="I189" s="485"/>
    </row>
    <row r="190" spans="1:9" s="486" customFormat="1">
      <c r="A190" s="767"/>
      <c r="B190" s="504" t="s">
        <v>1482</v>
      </c>
      <c r="C190" s="506"/>
      <c r="D190" s="796"/>
      <c r="E190" s="503"/>
      <c r="F190" s="764"/>
      <c r="G190" s="554"/>
      <c r="H190" s="474"/>
      <c r="I190" s="485"/>
    </row>
    <row r="191" spans="1:9" s="486" customFormat="1">
      <c r="A191" s="767"/>
      <c r="B191" s="502"/>
      <c r="C191" s="506"/>
      <c r="D191" s="796"/>
      <c r="E191" s="503"/>
      <c r="F191" s="762"/>
      <c r="G191" s="554"/>
      <c r="H191" s="474"/>
      <c r="I191" s="485"/>
    </row>
    <row r="192" spans="1:9" s="486" customFormat="1">
      <c r="A192" s="767" t="s">
        <v>49</v>
      </c>
      <c r="B192" s="502" t="s">
        <v>1273</v>
      </c>
      <c r="C192" s="506" t="s">
        <v>44</v>
      </c>
      <c r="D192" s="796"/>
      <c r="E192" s="503"/>
      <c r="F192" s="762"/>
      <c r="G192" s="554"/>
      <c r="H192" s="474"/>
      <c r="I192" s="485"/>
    </row>
    <row r="193" spans="1:9" s="486" customFormat="1">
      <c r="A193" s="767"/>
      <c r="B193" s="502"/>
      <c r="C193" s="506"/>
      <c r="D193" s="796"/>
      <c r="E193" s="503"/>
      <c r="F193" s="762"/>
      <c r="G193" s="554"/>
      <c r="H193" s="474"/>
      <c r="I193" s="485"/>
    </row>
    <row r="194" spans="1:9" s="486" customFormat="1" ht="247.5" customHeight="1">
      <c r="A194" s="767" t="s">
        <v>50</v>
      </c>
      <c r="B194" s="502" t="s">
        <v>1506</v>
      </c>
      <c r="C194" s="506" t="s">
        <v>67</v>
      </c>
      <c r="D194" s="799"/>
      <c r="E194" s="503"/>
      <c r="F194" s="762"/>
      <c r="G194" s="554"/>
      <c r="H194" s="474"/>
      <c r="I194" s="485"/>
    </row>
    <row r="195" spans="1:9" s="486" customFormat="1">
      <c r="A195" s="767"/>
      <c r="B195" s="502"/>
      <c r="C195" s="506"/>
      <c r="D195" s="799"/>
      <c r="E195" s="503"/>
      <c r="F195" s="762"/>
      <c r="G195" s="554"/>
      <c r="H195" s="474"/>
      <c r="I195" s="485"/>
    </row>
    <row r="196" spans="1:9" s="486" customFormat="1" ht="121.5">
      <c r="A196" s="767" t="s">
        <v>52</v>
      </c>
      <c r="B196" s="502" t="s">
        <v>1507</v>
      </c>
      <c r="C196" s="480" t="s">
        <v>44</v>
      </c>
      <c r="D196" s="796"/>
      <c r="E196" s="501"/>
      <c r="F196" s="762"/>
      <c r="G196" s="554"/>
      <c r="H196" s="473"/>
      <c r="I196" s="485"/>
    </row>
    <row r="197" spans="1:9" s="486" customFormat="1">
      <c r="A197" s="767"/>
      <c r="B197" s="502"/>
      <c r="C197" s="480"/>
      <c r="D197" s="796"/>
      <c r="E197" s="501"/>
      <c r="F197" s="762"/>
      <c r="G197" s="554"/>
      <c r="H197" s="473"/>
      <c r="I197" s="485"/>
    </row>
    <row r="198" spans="1:9" s="486" customFormat="1">
      <c r="A198" s="767" t="s">
        <v>53</v>
      </c>
      <c r="B198" s="502" t="s">
        <v>1274</v>
      </c>
      <c r="C198" s="480" t="s">
        <v>44</v>
      </c>
      <c r="D198" s="796"/>
      <c r="E198" s="503"/>
      <c r="F198" s="762"/>
      <c r="G198" s="554"/>
      <c r="H198" s="488"/>
      <c r="I198" s="485"/>
    </row>
    <row r="199" spans="1:9" s="486" customFormat="1">
      <c r="A199" s="767"/>
      <c r="B199" s="502"/>
      <c r="C199" s="480"/>
      <c r="D199" s="796"/>
      <c r="E199" s="503"/>
      <c r="F199" s="762"/>
      <c r="G199" s="554"/>
      <c r="H199" s="488"/>
      <c r="I199" s="485"/>
    </row>
    <row r="200" spans="1:9" s="486" customFormat="1">
      <c r="A200" s="767" t="s">
        <v>54</v>
      </c>
      <c r="B200" s="502" t="s">
        <v>1275</v>
      </c>
      <c r="C200" s="480" t="s">
        <v>44</v>
      </c>
      <c r="D200" s="796"/>
      <c r="E200" s="503"/>
      <c r="F200" s="762"/>
      <c r="G200" s="554"/>
      <c r="H200" s="488"/>
      <c r="I200" s="485"/>
    </row>
    <row r="201" spans="1:9" s="486" customFormat="1">
      <c r="A201" s="767"/>
      <c r="B201" s="502"/>
      <c r="C201" s="480"/>
      <c r="D201" s="796"/>
      <c r="E201" s="503"/>
      <c r="F201" s="762"/>
      <c r="G201" s="554"/>
      <c r="H201" s="488"/>
      <c r="I201" s="485"/>
    </row>
    <row r="202" spans="1:9" s="486" customFormat="1">
      <c r="A202" s="767" t="s">
        <v>55</v>
      </c>
      <c r="B202" s="502" t="s">
        <v>1276</v>
      </c>
      <c r="C202" s="480" t="s">
        <v>44</v>
      </c>
      <c r="D202" s="796"/>
      <c r="E202" s="503"/>
      <c r="F202" s="762"/>
      <c r="G202" s="554"/>
      <c r="H202" s="488"/>
      <c r="I202" s="485"/>
    </row>
    <row r="203" spans="1:9" s="486" customFormat="1">
      <c r="A203" s="767"/>
      <c r="B203" s="502"/>
      <c r="C203" s="480"/>
      <c r="D203" s="796"/>
      <c r="E203" s="503"/>
      <c r="F203" s="762"/>
      <c r="G203" s="554"/>
      <c r="H203" s="488"/>
      <c r="I203" s="485"/>
    </row>
    <row r="204" spans="1:9" s="486" customFormat="1">
      <c r="A204" s="767" t="s">
        <v>56</v>
      </c>
      <c r="B204" s="502" t="s">
        <v>1277</v>
      </c>
      <c r="C204" s="480" t="s">
        <v>44</v>
      </c>
      <c r="D204" s="796"/>
      <c r="E204" s="503"/>
      <c r="F204" s="762"/>
      <c r="G204" s="554"/>
      <c r="H204" s="488"/>
      <c r="I204" s="485"/>
    </row>
    <row r="205" spans="1:9" s="486" customFormat="1">
      <c r="A205" s="767"/>
      <c r="B205" s="502"/>
      <c r="C205" s="480"/>
      <c r="D205" s="796"/>
      <c r="E205" s="503"/>
      <c r="F205" s="762"/>
      <c r="G205" s="554"/>
      <c r="H205" s="488"/>
      <c r="I205" s="485"/>
    </row>
    <row r="206" spans="1:9" s="486" customFormat="1">
      <c r="A206" s="767" t="s">
        <v>57</v>
      </c>
      <c r="B206" s="502" t="s">
        <v>1278</v>
      </c>
      <c r="C206" s="480" t="s">
        <v>44</v>
      </c>
      <c r="D206" s="796"/>
      <c r="E206" s="503"/>
      <c r="F206" s="762"/>
      <c r="G206" s="554"/>
      <c r="H206" s="488"/>
      <c r="I206" s="485"/>
    </row>
    <row r="207" spans="1:9" s="486" customFormat="1">
      <c r="A207" s="767"/>
      <c r="B207" s="502"/>
      <c r="C207" s="480"/>
      <c r="D207" s="796"/>
      <c r="E207" s="503"/>
      <c r="F207" s="762"/>
      <c r="G207" s="554"/>
      <c r="H207" s="488"/>
      <c r="I207" s="485"/>
    </row>
    <row r="208" spans="1:9" s="486" customFormat="1">
      <c r="A208" s="767" t="s">
        <v>58</v>
      </c>
      <c r="B208" s="502" t="s">
        <v>1279</v>
      </c>
      <c r="C208" s="480" t="s">
        <v>44</v>
      </c>
      <c r="D208" s="796"/>
      <c r="E208" s="503"/>
      <c r="F208" s="762"/>
      <c r="G208" s="554"/>
      <c r="H208" s="488"/>
      <c r="I208" s="485"/>
    </row>
    <row r="209" spans="1:9" s="486" customFormat="1">
      <c r="A209" s="767"/>
      <c r="B209" s="502"/>
      <c r="C209" s="480"/>
      <c r="D209" s="796"/>
      <c r="E209" s="503"/>
      <c r="F209" s="762"/>
      <c r="G209" s="554"/>
      <c r="H209" s="488"/>
      <c r="I209" s="485"/>
    </row>
    <row r="210" spans="1:9" s="486" customFormat="1">
      <c r="A210" s="767" t="s">
        <v>59</v>
      </c>
      <c r="B210" s="502" t="s">
        <v>1280</v>
      </c>
      <c r="C210" s="480" t="s">
        <v>44</v>
      </c>
      <c r="D210" s="796"/>
      <c r="E210" s="503"/>
      <c r="F210" s="762"/>
      <c r="G210" s="554"/>
      <c r="H210" s="488"/>
      <c r="I210" s="485"/>
    </row>
    <row r="211" spans="1:9" s="486" customFormat="1">
      <c r="A211" s="767"/>
      <c r="B211" s="502"/>
      <c r="C211" s="480"/>
      <c r="D211" s="796"/>
      <c r="E211" s="503"/>
      <c r="F211" s="762"/>
      <c r="G211" s="554"/>
      <c r="H211" s="488"/>
      <c r="I211" s="485"/>
    </row>
    <row r="212" spans="1:9" s="486" customFormat="1">
      <c r="A212" s="767" t="s">
        <v>60</v>
      </c>
      <c r="B212" s="502" t="s">
        <v>1281</v>
      </c>
      <c r="C212" s="480" t="s">
        <v>44</v>
      </c>
      <c r="D212" s="796"/>
      <c r="E212" s="503"/>
      <c r="F212" s="762"/>
      <c r="G212" s="554"/>
      <c r="H212" s="488"/>
      <c r="I212" s="485"/>
    </row>
    <row r="213" spans="1:9" s="486" customFormat="1">
      <c r="A213" s="767"/>
      <c r="B213" s="502"/>
      <c r="C213" s="480"/>
      <c r="D213" s="796"/>
      <c r="E213" s="503"/>
      <c r="F213" s="762"/>
      <c r="G213" s="554"/>
      <c r="H213" s="488"/>
      <c r="I213" s="485"/>
    </row>
    <row r="214" spans="1:9" s="486" customFormat="1">
      <c r="A214" s="767" t="s">
        <v>61</v>
      </c>
      <c r="B214" s="502" t="s">
        <v>1282</v>
      </c>
      <c r="C214" s="480" t="s">
        <v>44</v>
      </c>
      <c r="D214" s="796"/>
      <c r="E214" s="503"/>
      <c r="F214" s="762"/>
      <c r="G214" s="554"/>
      <c r="H214" s="488"/>
      <c r="I214" s="485"/>
    </row>
    <row r="215" spans="1:9" s="486" customFormat="1">
      <c r="A215" s="767"/>
      <c r="B215" s="502"/>
      <c r="C215" s="480"/>
      <c r="D215" s="796"/>
      <c r="E215" s="503"/>
      <c r="F215" s="762"/>
      <c r="G215" s="554"/>
      <c r="H215" s="488"/>
      <c r="I215" s="485"/>
    </row>
    <row r="216" spans="1:9" s="486" customFormat="1" ht="101.25">
      <c r="A216" s="767" t="s">
        <v>62</v>
      </c>
      <c r="B216" s="502" t="s">
        <v>1283</v>
      </c>
      <c r="C216" s="480" t="s">
        <v>44</v>
      </c>
      <c r="D216" s="796"/>
      <c r="E216" s="503"/>
      <c r="F216" s="762"/>
      <c r="G216" s="554"/>
      <c r="H216" s="488"/>
      <c r="I216" s="485"/>
    </row>
    <row r="217" spans="1:9" s="486" customFormat="1">
      <c r="A217" s="767"/>
      <c r="B217" s="502"/>
      <c r="C217" s="480"/>
      <c r="D217" s="796"/>
      <c r="E217" s="503"/>
      <c r="F217" s="762"/>
      <c r="G217" s="554"/>
      <c r="H217" s="488"/>
      <c r="I217" s="485"/>
    </row>
    <row r="218" spans="1:9" s="486" customFormat="1" ht="40.5">
      <c r="A218" s="767" t="s">
        <v>63</v>
      </c>
      <c r="B218" s="502" t="s">
        <v>1284</v>
      </c>
      <c r="C218" s="480" t="s">
        <v>44</v>
      </c>
      <c r="D218" s="796"/>
      <c r="E218" s="503"/>
      <c r="F218" s="762"/>
      <c r="G218" s="554"/>
      <c r="H218" s="488"/>
      <c r="I218" s="485"/>
    </row>
    <row r="219" spans="1:9" s="486" customFormat="1">
      <c r="A219" s="767"/>
      <c r="B219" s="502"/>
      <c r="C219" s="480"/>
      <c r="D219" s="796"/>
      <c r="E219" s="503"/>
      <c r="F219" s="762"/>
      <c r="G219" s="554"/>
      <c r="H219" s="488"/>
      <c r="I219" s="485"/>
    </row>
    <row r="220" spans="1:9" s="486" customFormat="1" ht="40.5">
      <c r="A220" s="767" t="s">
        <v>333</v>
      </c>
      <c r="B220" s="502" t="s">
        <v>1285</v>
      </c>
      <c r="C220" s="480" t="s">
        <v>44</v>
      </c>
      <c r="D220" s="796"/>
      <c r="E220" s="503"/>
      <c r="F220" s="762"/>
      <c r="G220" s="554"/>
      <c r="H220" s="488"/>
      <c r="I220" s="485"/>
    </row>
    <row r="221" spans="1:9" s="486" customFormat="1">
      <c r="A221" s="767"/>
      <c r="B221" s="502"/>
      <c r="C221" s="480"/>
      <c r="D221" s="796"/>
      <c r="E221" s="503"/>
      <c r="F221" s="762"/>
      <c r="G221" s="554"/>
      <c r="H221" s="488"/>
      <c r="I221" s="485"/>
    </row>
    <row r="222" spans="1:9" s="486" customFormat="1" ht="40.5">
      <c r="A222" s="767" t="s">
        <v>335</v>
      </c>
      <c r="B222" s="502" t="s">
        <v>1286</v>
      </c>
      <c r="C222" s="480" t="s">
        <v>44</v>
      </c>
      <c r="D222" s="796"/>
      <c r="E222" s="503"/>
      <c r="F222" s="762"/>
      <c r="G222" s="554"/>
      <c r="H222" s="488"/>
      <c r="I222" s="485"/>
    </row>
    <row r="223" spans="1:9" s="486" customFormat="1">
      <c r="A223" s="767"/>
      <c r="B223" s="502"/>
      <c r="C223" s="480"/>
      <c r="D223" s="796"/>
      <c r="E223" s="503"/>
      <c r="F223" s="762"/>
      <c r="G223" s="554"/>
      <c r="H223" s="488"/>
      <c r="I223" s="485"/>
    </row>
    <row r="224" spans="1:9" s="486" customFormat="1" ht="40.5">
      <c r="A224" s="767" t="s">
        <v>337</v>
      </c>
      <c r="B224" s="502" t="s">
        <v>1287</v>
      </c>
      <c r="C224" s="480" t="s">
        <v>44</v>
      </c>
      <c r="D224" s="796"/>
      <c r="E224" s="503"/>
      <c r="F224" s="762"/>
      <c r="G224" s="554"/>
      <c r="H224" s="488"/>
      <c r="I224" s="485"/>
    </row>
    <row r="225" spans="1:9" s="486" customFormat="1">
      <c r="A225" s="767"/>
      <c r="B225" s="502"/>
      <c r="C225" s="480"/>
      <c r="D225" s="796"/>
      <c r="E225" s="503"/>
      <c r="F225" s="762"/>
      <c r="G225" s="554"/>
      <c r="H225" s="488"/>
      <c r="I225" s="485"/>
    </row>
    <row r="226" spans="1:9" s="486" customFormat="1" ht="40.5">
      <c r="A226" s="767" t="s">
        <v>339</v>
      </c>
      <c r="B226" s="502" t="s">
        <v>1288</v>
      </c>
      <c r="C226" s="480" t="s">
        <v>44</v>
      </c>
      <c r="D226" s="796"/>
      <c r="E226" s="503"/>
      <c r="F226" s="762"/>
      <c r="G226" s="554"/>
      <c r="H226" s="488"/>
      <c r="I226" s="485"/>
    </row>
    <row r="227" spans="1:9" s="486" customFormat="1">
      <c r="A227" s="767"/>
      <c r="B227" s="502"/>
      <c r="C227" s="480"/>
      <c r="D227" s="796"/>
      <c r="E227" s="503"/>
      <c r="F227" s="762"/>
      <c r="G227" s="554"/>
      <c r="H227" s="488"/>
      <c r="I227" s="485"/>
    </row>
    <row r="228" spans="1:9" s="486" customFormat="1">
      <c r="A228" s="767" t="s">
        <v>341</v>
      </c>
      <c r="B228" s="502" t="s">
        <v>1289</v>
      </c>
      <c r="C228" s="480" t="s">
        <v>44</v>
      </c>
      <c r="D228" s="796"/>
      <c r="E228" s="503"/>
      <c r="F228" s="762"/>
      <c r="G228" s="554"/>
      <c r="H228" s="488"/>
      <c r="I228" s="485"/>
    </row>
    <row r="229" spans="1:9" s="486" customFormat="1">
      <c r="A229" s="767"/>
      <c r="B229" s="502"/>
      <c r="C229" s="480"/>
      <c r="D229" s="796"/>
      <c r="E229" s="503"/>
      <c r="F229" s="762"/>
      <c r="G229" s="554"/>
      <c r="H229" s="488"/>
      <c r="I229" s="485"/>
    </row>
    <row r="230" spans="1:9" s="486" customFormat="1">
      <c r="A230" s="767" t="s">
        <v>343</v>
      </c>
      <c r="B230" s="502" t="s">
        <v>1290</v>
      </c>
      <c r="C230" s="480" t="s">
        <v>44</v>
      </c>
      <c r="D230" s="796"/>
      <c r="E230" s="503"/>
      <c r="F230" s="762"/>
      <c r="G230" s="554"/>
      <c r="H230" s="488"/>
      <c r="I230" s="485"/>
    </row>
    <row r="231" spans="1:9" s="486" customFormat="1">
      <c r="A231" s="767"/>
      <c r="B231" s="502"/>
      <c r="C231" s="480"/>
      <c r="D231" s="796"/>
      <c r="E231" s="503"/>
      <c r="F231" s="762"/>
      <c r="G231" s="554"/>
      <c r="H231" s="488"/>
      <c r="I231" s="485"/>
    </row>
    <row r="232" spans="1:9" s="486" customFormat="1" ht="121.5">
      <c r="A232" s="767" t="s">
        <v>364</v>
      </c>
      <c r="B232" s="502" t="s">
        <v>1291</v>
      </c>
      <c r="C232" s="480" t="s">
        <v>44</v>
      </c>
      <c r="D232" s="796"/>
      <c r="E232" s="503"/>
      <c r="F232" s="762"/>
      <c r="G232" s="554"/>
      <c r="H232" s="488"/>
      <c r="I232" s="485"/>
    </row>
    <row r="233" spans="1:9" s="486" customFormat="1">
      <c r="A233" s="767"/>
      <c r="B233" s="502"/>
      <c r="C233" s="480"/>
      <c r="D233" s="796"/>
      <c r="E233" s="503"/>
      <c r="F233" s="762"/>
      <c r="G233" s="554"/>
      <c r="H233" s="488"/>
      <c r="I233" s="485"/>
    </row>
    <row r="234" spans="1:9" s="486" customFormat="1">
      <c r="A234" s="767" t="s">
        <v>42</v>
      </c>
      <c r="B234" s="509" t="s">
        <v>1292</v>
      </c>
      <c r="C234" s="480" t="s">
        <v>44</v>
      </c>
      <c r="D234" s="796"/>
      <c r="E234" s="503"/>
      <c r="F234" s="762"/>
      <c r="G234" s="554"/>
      <c r="H234" s="488"/>
      <c r="I234" s="485"/>
    </row>
    <row r="235" spans="1:9" s="486" customFormat="1">
      <c r="A235" s="767"/>
      <c r="B235" s="509"/>
      <c r="C235" s="480"/>
      <c r="D235" s="796"/>
      <c r="E235" s="503"/>
      <c r="F235" s="762"/>
      <c r="G235" s="554"/>
      <c r="H235" s="488"/>
      <c r="I235" s="485"/>
    </row>
    <row r="236" spans="1:9" s="486" customFormat="1">
      <c r="A236" s="767"/>
      <c r="B236" s="509"/>
      <c r="C236" s="480"/>
      <c r="D236" s="796"/>
      <c r="E236" s="503"/>
      <c r="F236" s="762"/>
      <c r="G236" s="554"/>
      <c r="H236" s="488"/>
      <c r="I236" s="485"/>
    </row>
    <row r="237" spans="1:9" s="486" customFormat="1">
      <c r="A237" s="767"/>
      <c r="B237" s="509"/>
      <c r="C237" s="480"/>
      <c r="D237" s="796"/>
      <c r="E237" s="503"/>
      <c r="F237" s="762"/>
      <c r="G237" s="554"/>
      <c r="H237" s="488"/>
      <c r="I237" s="485"/>
    </row>
    <row r="238" spans="1:9" s="486" customFormat="1">
      <c r="A238" s="767"/>
      <c r="B238" s="537" t="s">
        <v>1481</v>
      </c>
      <c r="C238" s="480"/>
      <c r="D238" s="796"/>
      <c r="E238" s="503"/>
      <c r="F238" s="763"/>
      <c r="G238" s="554"/>
      <c r="H238" s="488"/>
      <c r="I238" s="485"/>
    </row>
    <row r="239" spans="1:9" s="486" customFormat="1" ht="21" thickBot="1">
      <c r="A239" s="783"/>
      <c r="B239" s="828"/>
      <c r="C239" s="785"/>
      <c r="D239" s="798"/>
      <c r="E239" s="820"/>
      <c r="F239" s="787"/>
      <c r="G239" s="554"/>
      <c r="H239" s="488"/>
      <c r="I239" s="485"/>
    </row>
    <row r="240" spans="1:9" s="486" customFormat="1">
      <c r="A240" s="814"/>
      <c r="B240" s="829"/>
      <c r="C240" s="816"/>
      <c r="D240" s="817"/>
      <c r="E240" s="825"/>
      <c r="F240" s="819"/>
      <c r="G240" s="554"/>
      <c r="H240" s="488"/>
      <c r="I240" s="485"/>
    </row>
    <row r="241" spans="1:9" s="486" customFormat="1">
      <c r="A241" s="767"/>
      <c r="B241" s="537" t="s">
        <v>1482</v>
      </c>
      <c r="C241" s="480"/>
      <c r="D241" s="796"/>
      <c r="E241" s="503"/>
      <c r="F241" s="764"/>
      <c r="G241" s="554"/>
      <c r="H241" s="488"/>
      <c r="I241" s="485"/>
    </row>
    <row r="242" spans="1:9" s="486" customFormat="1">
      <c r="A242" s="767"/>
      <c r="B242" s="509"/>
      <c r="C242" s="480"/>
      <c r="D242" s="796"/>
      <c r="E242" s="503"/>
      <c r="F242" s="762"/>
      <c r="G242" s="554"/>
      <c r="H242" s="488"/>
      <c r="I242" s="485"/>
    </row>
    <row r="243" spans="1:9" s="486" customFormat="1">
      <c r="A243" s="767"/>
      <c r="B243" s="509"/>
      <c r="C243" s="480"/>
      <c r="D243" s="796"/>
      <c r="E243" s="503"/>
      <c r="F243" s="762"/>
      <c r="G243" s="554"/>
      <c r="H243" s="488"/>
      <c r="I243" s="485"/>
    </row>
    <row r="244" spans="1:9" s="486" customFormat="1" ht="81">
      <c r="A244" s="767" t="s">
        <v>49</v>
      </c>
      <c r="B244" s="502" t="s">
        <v>1293</v>
      </c>
      <c r="C244" s="480" t="s">
        <v>44</v>
      </c>
      <c r="D244" s="796"/>
      <c r="E244" s="503"/>
      <c r="F244" s="762"/>
      <c r="G244" s="554"/>
      <c r="H244" s="488"/>
      <c r="I244" s="485"/>
    </row>
    <row r="245" spans="1:9" s="486" customFormat="1">
      <c r="A245" s="767"/>
      <c r="B245" s="502"/>
      <c r="C245" s="480"/>
      <c r="D245" s="796"/>
      <c r="E245" s="503"/>
      <c r="F245" s="762"/>
      <c r="G245" s="554"/>
      <c r="H245" s="488"/>
      <c r="I245" s="485"/>
    </row>
    <row r="246" spans="1:9" s="486" customFormat="1" ht="141.75">
      <c r="A246" s="767" t="s">
        <v>50</v>
      </c>
      <c r="B246" s="502" t="s">
        <v>1508</v>
      </c>
      <c r="C246" s="480" t="s">
        <v>31</v>
      </c>
      <c r="D246" s="796"/>
      <c r="E246" s="503"/>
      <c r="F246" s="762"/>
      <c r="G246" s="554"/>
      <c r="H246" s="488"/>
      <c r="I246" s="485"/>
    </row>
    <row r="247" spans="1:9" s="486" customFormat="1">
      <c r="A247" s="767"/>
      <c r="B247" s="502"/>
      <c r="C247" s="480"/>
      <c r="D247" s="796"/>
      <c r="E247" s="503"/>
      <c r="F247" s="762"/>
      <c r="G247" s="554"/>
      <c r="H247" s="488"/>
      <c r="I247" s="485"/>
    </row>
    <row r="248" spans="1:9" s="486" customFormat="1" ht="40.5">
      <c r="A248" s="767" t="s">
        <v>52</v>
      </c>
      <c r="B248" s="502" t="s">
        <v>1294</v>
      </c>
      <c r="C248" s="480" t="s">
        <v>31</v>
      </c>
      <c r="D248" s="796"/>
      <c r="E248" s="503"/>
      <c r="F248" s="762"/>
      <c r="G248" s="554"/>
      <c r="H248" s="488"/>
      <c r="I248" s="485"/>
    </row>
    <row r="249" spans="1:9" s="486" customFormat="1">
      <c r="A249" s="767"/>
      <c r="B249" s="502"/>
      <c r="C249" s="480"/>
      <c r="D249" s="796"/>
      <c r="E249" s="503"/>
      <c r="F249" s="762"/>
      <c r="G249" s="554"/>
      <c r="H249" s="488"/>
      <c r="I249" s="485"/>
    </row>
    <row r="250" spans="1:9" s="486" customFormat="1" ht="40.5">
      <c r="A250" s="767" t="s">
        <v>53</v>
      </c>
      <c r="B250" s="502" t="s">
        <v>1295</v>
      </c>
      <c r="C250" s="480" t="s">
        <v>31</v>
      </c>
      <c r="D250" s="796"/>
      <c r="E250" s="503"/>
      <c r="F250" s="762"/>
      <c r="G250" s="554"/>
      <c r="H250" s="488"/>
      <c r="I250" s="485"/>
    </row>
    <row r="251" spans="1:9" s="486" customFormat="1">
      <c r="A251" s="767"/>
      <c r="B251" s="502"/>
      <c r="C251" s="480"/>
      <c r="D251" s="796"/>
      <c r="E251" s="503"/>
      <c r="F251" s="762"/>
      <c r="G251" s="554"/>
      <c r="H251" s="488"/>
      <c r="I251" s="485"/>
    </row>
    <row r="252" spans="1:9" s="486" customFormat="1" ht="40.5">
      <c r="A252" s="767" t="s">
        <v>54</v>
      </c>
      <c r="B252" s="502" t="s">
        <v>1296</v>
      </c>
      <c r="C252" s="480" t="s">
        <v>31</v>
      </c>
      <c r="D252" s="796"/>
      <c r="E252" s="503"/>
      <c r="F252" s="762"/>
      <c r="G252" s="554"/>
      <c r="H252" s="488"/>
      <c r="I252" s="485"/>
    </row>
    <row r="253" spans="1:9" s="486" customFormat="1">
      <c r="A253" s="767"/>
      <c r="B253" s="502"/>
      <c r="C253" s="480"/>
      <c r="D253" s="796"/>
      <c r="E253" s="503"/>
      <c r="F253" s="762"/>
      <c r="G253" s="554"/>
      <c r="H253" s="488"/>
      <c r="I253" s="485"/>
    </row>
    <row r="254" spans="1:9" s="486" customFormat="1" ht="40.5">
      <c r="A254" s="767" t="s">
        <v>55</v>
      </c>
      <c r="B254" s="502" t="s">
        <v>1297</v>
      </c>
      <c r="C254" s="480" t="s">
        <v>31</v>
      </c>
      <c r="D254" s="796"/>
      <c r="E254" s="503"/>
      <c r="F254" s="762"/>
      <c r="G254" s="554"/>
      <c r="H254" s="488"/>
      <c r="I254" s="485"/>
    </row>
    <row r="255" spans="1:9" s="486" customFormat="1">
      <c r="A255" s="767"/>
      <c r="B255" s="502"/>
      <c r="C255" s="480"/>
      <c r="D255" s="796"/>
      <c r="E255" s="503"/>
      <c r="F255" s="762"/>
      <c r="G255" s="554"/>
      <c r="H255" s="488"/>
      <c r="I255" s="485"/>
    </row>
    <row r="256" spans="1:9" s="486" customFormat="1" ht="40.5">
      <c r="A256" s="767" t="s">
        <v>56</v>
      </c>
      <c r="B256" s="502" t="s">
        <v>1298</v>
      </c>
      <c r="C256" s="480" t="s">
        <v>31</v>
      </c>
      <c r="D256" s="796"/>
      <c r="E256" s="503"/>
      <c r="F256" s="762"/>
      <c r="G256" s="554"/>
      <c r="H256" s="488"/>
      <c r="I256" s="485"/>
    </row>
    <row r="257" spans="1:9" s="486" customFormat="1">
      <c r="A257" s="767"/>
      <c r="B257" s="502"/>
      <c r="C257" s="480"/>
      <c r="D257" s="796"/>
      <c r="E257" s="503"/>
      <c r="F257" s="762"/>
      <c r="G257" s="554"/>
      <c r="H257" s="488"/>
      <c r="I257" s="485"/>
    </row>
    <row r="258" spans="1:9" s="486" customFormat="1" ht="40.5">
      <c r="A258" s="767" t="s">
        <v>57</v>
      </c>
      <c r="B258" s="502" t="s">
        <v>1299</v>
      </c>
      <c r="C258" s="480" t="s">
        <v>31</v>
      </c>
      <c r="D258" s="796"/>
      <c r="E258" s="503"/>
      <c r="F258" s="762"/>
      <c r="G258" s="554"/>
      <c r="H258" s="488"/>
      <c r="I258" s="485"/>
    </row>
    <row r="259" spans="1:9" s="486" customFormat="1">
      <c r="A259" s="767"/>
      <c r="B259" s="502"/>
      <c r="C259" s="480"/>
      <c r="D259" s="796"/>
      <c r="E259" s="503"/>
      <c r="F259" s="762"/>
      <c r="G259" s="554"/>
      <c r="H259" s="488"/>
      <c r="I259" s="485"/>
    </row>
    <row r="260" spans="1:9" s="486" customFormat="1" ht="40.5">
      <c r="A260" s="767" t="s">
        <v>58</v>
      </c>
      <c r="B260" s="502" t="s">
        <v>1300</v>
      </c>
      <c r="C260" s="480" t="s">
        <v>31</v>
      </c>
      <c r="D260" s="796"/>
      <c r="E260" s="503"/>
      <c r="F260" s="762"/>
      <c r="G260" s="554"/>
      <c r="H260" s="488"/>
      <c r="I260" s="485"/>
    </row>
    <row r="261" spans="1:9" s="486" customFormat="1">
      <c r="A261" s="767"/>
      <c r="B261" s="502"/>
      <c r="C261" s="480"/>
      <c r="D261" s="796"/>
      <c r="E261" s="503"/>
      <c r="F261" s="762"/>
      <c r="G261" s="554"/>
      <c r="H261" s="488"/>
      <c r="I261" s="485"/>
    </row>
    <row r="262" spans="1:9" s="486" customFormat="1" ht="40.5">
      <c r="A262" s="767" t="s">
        <v>59</v>
      </c>
      <c r="B262" s="502" t="s">
        <v>1301</v>
      </c>
      <c r="C262" s="480" t="s">
        <v>31</v>
      </c>
      <c r="D262" s="796"/>
      <c r="E262" s="503"/>
      <c r="F262" s="762"/>
      <c r="G262" s="554"/>
      <c r="H262" s="488"/>
      <c r="I262" s="485"/>
    </row>
    <row r="263" spans="1:9" s="486" customFormat="1">
      <c r="A263" s="767"/>
      <c r="B263" s="502"/>
      <c r="C263" s="480"/>
      <c r="D263" s="796"/>
      <c r="E263" s="503"/>
      <c r="F263" s="762"/>
      <c r="G263" s="554"/>
      <c r="H263" s="488"/>
      <c r="I263" s="485"/>
    </row>
    <row r="264" spans="1:9" s="486" customFormat="1" ht="40.5">
      <c r="A264" s="767" t="s">
        <v>60</v>
      </c>
      <c r="B264" s="502" t="s">
        <v>1302</v>
      </c>
      <c r="C264" s="480" t="s">
        <v>31</v>
      </c>
      <c r="D264" s="796"/>
      <c r="E264" s="503"/>
      <c r="F264" s="762"/>
      <c r="G264" s="554"/>
      <c r="H264" s="488"/>
      <c r="I264" s="485"/>
    </row>
    <row r="265" spans="1:9" s="486" customFormat="1">
      <c r="A265" s="767"/>
      <c r="B265" s="502"/>
      <c r="C265" s="480"/>
      <c r="D265" s="796"/>
      <c r="E265" s="503"/>
      <c r="F265" s="762"/>
      <c r="G265" s="554"/>
      <c r="H265" s="488"/>
      <c r="I265" s="485"/>
    </row>
    <row r="266" spans="1:9" s="486" customFormat="1" ht="40.5">
      <c r="A266" s="767" t="s">
        <v>61</v>
      </c>
      <c r="B266" s="502" t="s">
        <v>1303</v>
      </c>
      <c r="C266" s="480" t="s">
        <v>31</v>
      </c>
      <c r="D266" s="796"/>
      <c r="E266" s="503"/>
      <c r="F266" s="762"/>
      <c r="G266" s="554"/>
      <c r="H266" s="488"/>
      <c r="I266" s="485"/>
    </row>
    <row r="267" spans="1:9" s="486" customFormat="1">
      <c r="A267" s="767"/>
      <c r="B267" s="502"/>
      <c r="C267" s="480"/>
      <c r="D267" s="796"/>
      <c r="E267" s="503"/>
      <c r="F267" s="762"/>
      <c r="G267" s="554"/>
      <c r="H267" s="488"/>
      <c r="I267" s="485"/>
    </row>
    <row r="268" spans="1:9" s="486" customFormat="1" ht="40.5">
      <c r="A268" s="767" t="s">
        <v>62</v>
      </c>
      <c r="B268" s="502" t="s">
        <v>1304</v>
      </c>
      <c r="C268" s="480" t="s">
        <v>31</v>
      </c>
      <c r="D268" s="796"/>
      <c r="E268" s="503"/>
      <c r="F268" s="762"/>
      <c r="G268" s="554"/>
      <c r="H268" s="488"/>
      <c r="I268" s="485"/>
    </row>
    <row r="269" spans="1:9" s="486" customFormat="1">
      <c r="A269" s="767"/>
      <c r="B269" s="502"/>
      <c r="C269" s="480"/>
      <c r="D269" s="796"/>
      <c r="E269" s="503"/>
      <c r="F269" s="762"/>
      <c r="G269" s="554"/>
      <c r="H269" s="488"/>
      <c r="I269" s="485"/>
    </row>
    <row r="270" spans="1:9" s="486" customFormat="1" ht="40.5">
      <c r="A270" s="767" t="s">
        <v>63</v>
      </c>
      <c r="B270" s="502" t="s">
        <v>1305</v>
      </c>
      <c r="C270" s="480" t="s">
        <v>31</v>
      </c>
      <c r="D270" s="796"/>
      <c r="E270" s="503"/>
      <c r="F270" s="762"/>
      <c r="G270" s="554"/>
      <c r="H270" s="488"/>
      <c r="I270" s="485"/>
    </row>
    <row r="271" spans="1:9" s="486" customFormat="1">
      <c r="A271" s="767"/>
      <c r="B271" s="502"/>
      <c r="C271" s="480"/>
      <c r="D271" s="796"/>
      <c r="E271" s="503"/>
      <c r="F271" s="762"/>
      <c r="G271" s="554"/>
      <c r="H271" s="488"/>
      <c r="I271" s="485"/>
    </row>
    <row r="272" spans="1:9" s="486" customFormat="1" ht="40.5">
      <c r="A272" s="767" t="s">
        <v>333</v>
      </c>
      <c r="B272" s="502" t="s">
        <v>1306</v>
      </c>
      <c r="C272" s="480" t="s">
        <v>31</v>
      </c>
      <c r="D272" s="796"/>
      <c r="E272" s="503"/>
      <c r="F272" s="762"/>
      <c r="G272" s="554"/>
      <c r="H272" s="488"/>
      <c r="I272" s="485"/>
    </row>
    <row r="273" spans="1:9" s="486" customFormat="1">
      <c r="A273" s="767"/>
      <c r="B273" s="502"/>
      <c r="C273" s="480"/>
      <c r="D273" s="796"/>
      <c r="E273" s="503"/>
      <c r="F273" s="762"/>
      <c r="G273" s="554"/>
      <c r="H273" s="488"/>
      <c r="I273" s="485"/>
    </row>
    <row r="274" spans="1:9" s="486" customFormat="1" ht="40.5">
      <c r="A274" s="767" t="s">
        <v>335</v>
      </c>
      <c r="B274" s="502" t="s">
        <v>1307</v>
      </c>
      <c r="C274" s="480" t="s">
        <v>31</v>
      </c>
      <c r="D274" s="796"/>
      <c r="E274" s="503"/>
      <c r="F274" s="762"/>
      <c r="G274" s="554"/>
      <c r="H274" s="488"/>
      <c r="I274" s="485"/>
    </row>
    <row r="275" spans="1:9" s="486" customFormat="1">
      <c r="A275" s="767"/>
      <c r="B275" s="502"/>
      <c r="C275" s="480"/>
      <c r="D275" s="796"/>
      <c r="E275" s="503"/>
      <c r="F275" s="762"/>
      <c r="G275" s="554"/>
      <c r="H275" s="488"/>
      <c r="I275" s="485"/>
    </row>
    <row r="276" spans="1:9" s="486" customFormat="1" ht="121.5">
      <c r="A276" s="767" t="s">
        <v>337</v>
      </c>
      <c r="B276" s="502" t="s">
        <v>1308</v>
      </c>
      <c r="C276" s="480" t="s">
        <v>31</v>
      </c>
      <c r="D276" s="796"/>
      <c r="E276" s="503"/>
      <c r="F276" s="762"/>
      <c r="G276" s="554"/>
      <c r="H276" s="488"/>
      <c r="I276" s="485"/>
    </row>
    <row r="277" spans="1:9" s="486" customFormat="1">
      <c r="A277" s="767"/>
      <c r="B277" s="502"/>
      <c r="C277" s="480"/>
      <c r="D277" s="796"/>
      <c r="E277" s="503"/>
      <c r="F277" s="762"/>
      <c r="G277" s="554"/>
      <c r="H277" s="488"/>
      <c r="I277" s="485"/>
    </row>
    <row r="278" spans="1:9" s="486" customFormat="1">
      <c r="A278" s="767"/>
      <c r="B278" s="502"/>
      <c r="C278" s="480"/>
      <c r="D278" s="796"/>
      <c r="E278" s="503"/>
      <c r="F278" s="762"/>
      <c r="G278" s="554"/>
      <c r="H278" s="488"/>
      <c r="I278" s="485"/>
    </row>
    <row r="279" spans="1:9" s="486" customFormat="1">
      <c r="A279" s="767"/>
      <c r="B279" s="502"/>
      <c r="C279" s="480"/>
      <c r="D279" s="796"/>
      <c r="E279" s="503"/>
      <c r="F279" s="762"/>
      <c r="G279" s="554"/>
      <c r="H279" s="488"/>
      <c r="I279" s="485"/>
    </row>
    <row r="280" spans="1:9" s="486" customFormat="1">
      <c r="A280" s="767"/>
      <c r="B280" s="502"/>
      <c r="C280" s="480"/>
      <c r="D280" s="796"/>
      <c r="E280" s="503"/>
      <c r="F280" s="762"/>
      <c r="G280" s="554"/>
      <c r="H280" s="488"/>
      <c r="I280" s="485"/>
    </row>
    <row r="281" spans="1:9" s="486" customFormat="1">
      <c r="A281" s="767"/>
      <c r="B281" s="502"/>
      <c r="C281" s="480"/>
      <c r="D281" s="796"/>
      <c r="E281" s="503"/>
      <c r="F281" s="762"/>
      <c r="G281" s="554"/>
      <c r="H281" s="488"/>
      <c r="I281" s="485"/>
    </row>
    <row r="282" spans="1:9" s="486" customFormat="1">
      <c r="A282" s="767"/>
      <c r="B282" s="502"/>
      <c r="C282" s="480"/>
      <c r="D282" s="796"/>
      <c r="E282" s="503"/>
      <c r="F282" s="762"/>
      <c r="G282" s="554"/>
      <c r="H282" s="488"/>
      <c r="I282" s="485"/>
    </row>
    <row r="283" spans="1:9" s="486" customFormat="1">
      <c r="A283" s="767"/>
      <c r="B283" s="502"/>
      <c r="C283" s="480"/>
      <c r="D283" s="796"/>
      <c r="E283" s="503"/>
      <c r="F283" s="762"/>
      <c r="G283" s="554"/>
      <c r="H283" s="488"/>
      <c r="I283" s="485"/>
    </row>
    <row r="284" spans="1:9" s="486" customFormat="1">
      <c r="A284" s="767"/>
      <c r="B284" s="502"/>
      <c r="C284" s="480"/>
      <c r="D284" s="796"/>
      <c r="E284" s="503"/>
      <c r="F284" s="762"/>
      <c r="G284" s="554"/>
      <c r="H284" s="488"/>
      <c r="I284" s="485"/>
    </row>
    <row r="285" spans="1:9" s="486" customFormat="1">
      <c r="A285" s="767"/>
      <c r="B285" s="502"/>
      <c r="C285" s="480"/>
      <c r="D285" s="796"/>
      <c r="E285" s="503"/>
      <c r="F285" s="762"/>
      <c r="G285" s="554"/>
      <c r="H285" s="488"/>
      <c r="I285" s="485"/>
    </row>
    <row r="286" spans="1:9" s="486" customFormat="1">
      <c r="A286" s="767"/>
      <c r="B286" s="502"/>
      <c r="C286" s="480"/>
      <c r="D286" s="796"/>
      <c r="E286" s="503"/>
      <c r="F286" s="762"/>
      <c r="G286" s="554"/>
      <c r="H286" s="488"/>
      <c r="I286" s="485"/>
    </row>
    <row r="287" spans="1:9" s="486" customFormat="1">
      <c r="A287" s="767"/>
      <c r="B287" s="502"/>
      <c r="C287" s="480"/>
      <c r="D287" s="796"/>
      <c r="E287" s="503"/>
      <c r="F287" s="762"/>
      <c r="G287" s="554"/>
      <c r="H287" s="488"/>
      <c r="I287" s="485"/>
    </row>
    <row r="288" spans="1:9" s="486" customFormat="1">
      <c r="A288" s="767"/>
      <c r="B288" s="504" t="s">
        <v>1540</v>
      </c>
      <c r="C288" s="480"/>
      <c r="D288" s="796"/>
      <c r="E288" s="503"/>
      <c r="F288" s="763"/>
      <c r="G288" s="554"/>
      <c r="H288" s="488"/>
      <c r="I288" s="485"/>
    </row>
    <row r="289" spans="1:9" s="486" customFormat="1">
      <c r="A289" s="767"/>
      <c r="B289" s="502"/>
      <c r="C289" s="480"/>
      <c r="D289" s="796"/>
      <c r="E289" s="503"/>
      <c r="F289" s="762"/>
      <c r="G289" s="554"/>
      <c r="H289" s="488"/>
      <c r="I289" s="485"/>
    </row>
    <row r="290" spans="1:9" s="486" customFormat="1">
      <c r="A290" s="767"/>
      <c r="B290" s="502"/>
      <c r="C290" s="480"/>
      <c r="D290" s="796"/>
      <c r="E290" s="503"/>
      <c r="F290" s="762"/>
      <c r="G290" s="554"/>
      <c r="H290" s="488"/>
      <c r="I290" s="485"/>
    </row>
    <row r="291" spans="1:9" s="486" customFormat="1">
      <c r="A291" s="767"/>
      <c r="B291" s="502"/>
      <c r="C291" s="480"/>
      <c r="D291" s="796"/>
      <c r="E291" s="503"/>
      <c r="F291" s="762"/>
      <c r="G291" s="554"/>
      <c r="H291" s="488"/>
      <c r="I291" s="485"/>
    </row>
    <row r="292" spans="1:9" s="486" customFormat="1">
      <c r="A292" s="767"/>
      <c r="B292" s="502"/>
      <c r="C292" s="480"/>
      <c r="D292" s="796"/>
      <c r="E292" s="503"/>
      <c r="F292" s="762"/>
      <c r="G292" s="554"/>
      <c r="H292" s="488"/>
      <c r="I292" s="485"/>
    </row>
    <row r="293" spans="1:9" s="486" customFormat="1" ht="21" thickBot="1">
      <c r="A293" s="783"/>
      <c r="B293" s="784"/>
      <c r="C293" s="785"/>
      <c r="D293" s="798"/>
      <c r="E293" s="820"/>
      <c r="F293" s="787"/>
      <c r="G293" s="554"/>
      <c r="H293" s="488"/>
      <c r="I293" s="485"/>
    </row>
    <row r="294" spans="1:9" s="486" customFormat="1">
      <c r="A294" s="767"/>
      <c r="B294" s="502"/>
      <c r="C294" s="480"/>
      <c r="D294" s="796"/>
      <c r="E294" s="503"/>
      <c r="F294" s="762"/>
      <c r="G294" s="554"/>
      <c r="H294" s="488"/>
      <c r="I294" s="485"/>
    </row>
    <row r="295" spans="1:9" s="486" customFormat="1">
      <c r="A295" s="767"/>
      <c r="B295" s="502"/>
      <c r="C295" s="480"/>
      <c r="D295" s="796"/>
      <c r="E295" s="503"/>
      <c r="F295" s="762"/>
      <c r="G295" s="554"/>
      <c r="H295" s="488"/>
      <c r="I295" s="485"/>
    </row>
    <row r="296" spans="1:9" s="486" customFormat="1">
      <c r="A296" s="767"/>
      <c r="B296" s="504" t="s">
        <v>1541</v>
      </c>
      <c r="C296" s="480"/>
      <c r="D296" s="796"/>
      <c r="E296" s="503"/>
      <c r="F296" s="764"/>
      <c r="G296" s="554"/>
      <c r="H296" s="488"/>
      <c r="I296" s="485"/>
    </row>
    <row r="297" spans="1:9" s="486" customFormat="1">
      <c r="A297" s="767"/>
      <c r="B297" s="502"/>
      <c r="C297" s="480"/>
      <c r="D297" s="796"/>
      <c r="E297" s="503"/>
      <c r="F297" s="762"/>
      <c r="G297" s="554"/>
      <c r="H297" s="488"/>
      <c r="I297" s="485"/>
    </row>
    <row r="298" spans="1:9" s="486" customFormat="1" ht="40.5">
      <c r="A298" s="767"/>
      <c r="B298" s="830" t="s">
        <v>1309</v>
      </c>
      <c r="C298" s="480"/>
      <c r="D298" s="796"/>
      <c r="E298" s="503"/>
      <c r="F298" s="762"/>
      <c r="G298" s="554"/>
      <c r="H298" s="488"/>
      <c r="I298" s="485"/>
    </row>
    <row r="299" spans="1:9" s="486" customFormat="1" ht="162">
      <c r="A299" s="767"/>
      <c r="B299" s="831" t="s">
        <v>1310</v>
      </c>
      <c r="C299" s="480"/>
      <c r="D299" s="796"/>
      <c r="E299" s="501"/>
      <c r="F299" s="762"/>
      <c r="G299" s="554"/>
      <c r="H299" s="473"/>
      <c r="I299" s="485"/>
    </row>
    <row r="300" spans="1:9" s="486" customFormat="1" ht="60.75">
      <c r="A300" s="767"/>
      <c r="B300" s="831" t="s">
        <v>1311</v>
      </c>
      <c r="C300" s="480"/>
      <c r="D300" s="796"/>
      <c r="E300" s="501"/>
      <c r="F300" s="762"/>
      <c r="G300" s="554"/>
      <c r="H300" s="473"/>
      <c r="I300" s="485"/>
    </row>
    <row r="301" spans="1:9" s="486" customFormat="1" ht="101.25">
      <c r="A301" s="767"/>
      <c r="B301" s="831" t="s">
        <v>1509</v>
      </c>
      <c r="C301" s="480"/>
      <c r="D301" s="796"/>
      <c r="E301" s="501"/>
      <c r="F301" s="762"/>
      <c r="G301" s="554"/>
      <c r="H301" s="473"/>
      <c r="I301" s="485"/>
    </row>
    <row r="302" spans="1:9" s="486" customFormat="1" ht="40.5">
      <c r="A302" s="767"/>
      <c r="B302" s="832" t="s">
        <v>1312</v>
      </c>
      <c r="C302" s="480"/>
      <c r="D302" s="796"/>
      <c r="E302" s="501"/>
      <c r="F302" s="762"/>
      <c r="G302" s="554"/>
      <c r="H302" s="473"/>
      <c r="I302" s="485"/>
    </row>
    <row r="303" spans="1:9" s="486" customFormat="1" ht="40.5">
      <c r="A303" s="767"/>
      <c r="B303" s="833" t="s">
        <v>1313</v>
      </c>
      <c r="C303" s="480"/>
      <c r="D303" s="796"/>
      <c r="E303" s="501"/>
      <c r="F303" s="762"/>
      <c r="G303" s="554"/>
      <c r="H303" s="473"/>
      <c r="I303" s="485"/>
    </row>
    <row r="304" spans="1:9" s="486" customFormat="1">
      <c r="A304" s="767"/>
      <c r="B304" s="832" t="s">
        <v>1314</v>
      </c>
      <c r="C304" s="480"/>
      <c r="D304" s="796"/>
      <c r="E304" s="501"/>
      <c r="F304" s="762"/>
      <c r="G304" s="554"/>
      <c r="H304" s="473"/>
      <c r="I304" s="485"/>
    </row>
    <row r="305" spans="1:9" s="486" customFormat="1">
      <c r="A305" s="767"/>
      <c r="B305" s="832" t="s">
        <v>1315</v>
      </c>
      <c r="C305" s="480"/>
      <c r="D305" s="796"/>
      <c r="E305" s="501"/>
      <c r="F305" s="762"/>
      <c r="G305" s="554"/>
      <c r="H305" s="473"/>
      <c r="I305" s="485"/>
    </row>
    <row r="306" spans="1:9" s="486" customFormat="1">
      <c r="A306" s="767"/>
      <c r="B306" s="832" t="s">
        <v>1316</v>
      </c>
      <c r="C306" s="480"/>
      <c r="D306" s="796"/>
      <c r="E306" s="501"/>
      <c r="F306" s="762"/>
      <c r="G306" s="554"/>
      <c r="H306" s="473"/>
      <c r="I306" s="485"/>
    </row>
    <row r="307" spans="1:9" s="486" customFormat="1">
      <c r="A307" s="767"/>
      <c r="B307" s="832" t="s">
        <v>1317</v>
      </c>
      <c r="C307" s="480"/>
      <c r="D307" s="796"/>
      <c r="E307" s="501"/>
      <c r="F307" s="762"/>
      <c r="G307" s="554"/>
      <c r="H307" s="473"/>
      <c r="I307" s="485"/>
    </row>
    <row r="308" spans="1:9" s="486" customFormat="1" ht="40.5">
      <c r="A308" s="767"/>
      <c r="B308" s="832" t="s">
        <v>1318</v>
      </c>
      <c r="C308" s="480"/>
      <c r="D308" s="796"/>
      <c r="E308" s="501"/>
      <c r="F308" s="762"/>
      <c r="G308" s="554"/>
      <c r="H308" s="473"/>
      <c r="I308" s="485"/>
    </row>
    <row r="309" spans="1:9" s="486" customFormat="1">
      <c r="A309" s="767"/>
      <c r="B309" s="832" t="s">
        <v>1319</v>
      </c>
      <c r="C309" s="480"/>
      <c r="D309" s="796"/>
      <c r="E309" s="501"/>
      <c r="F309" s="762"/>
      <c r="G309" s="554"/>
      <c r="H309" s="473"/>
      <c r="I309" s="485"/>
    </row>
    <row r="310" spans="1:9" s="486" customFormat="1" ht="40.5">
      <c r="A310" s="767"/>
      <c r="B310" s="832" t="s">
        <v>1320</v>
      </c>
      <c r="C310" s="480"/>
      <c r="D310" s="796"/>
      <c r="E310" s="501"/>
      <c r="F310" s="762"/>
      <c r="G310" s="554"/>
      <c r="H310" s="473"/>
      <c r="I310" s="485"/>
    </row>
    <row r="311" spans="1:9" s="486" customFormat="1">
      <c r="A311" s="767"/>
      <c r="B311" s="832" t="s">
        <v>1321</v>
      </c>
      <c r="C311" s="480"/>
      <c r="D311" s="796"/>
      <c r="E311" s="501"/>
      <c r="F311" s="762"/>
      <c r="G311" s="554"/>
      <c r="H311" s="473"/>
      <c r="I311" s="485"/>
    </row>
    <row r="312" spans="1:9" s="486" customFormat="1">
      <c r="A312" s="767"/>
      <c r="B312" s="832" t="s">
        <v>1322</v>
      </c>
      <c r="C312" s="480"/>
      <c r="D312" s="796"/>
      <c r="E312" s="501"/>
      <c r="F312" s="762"/>
      <c r="G312" s="554"/>
      <c r="H312" s="473"/>
      <c r="I312" s="485"/>
    </row>
    <row r="313" spans="1:9" s="486" customFormat="1">
      <c r="A313" s="767"/>
      <c r="B313" s="832" t="s">
        <v>1323</v>
      </c>
      <c r="C313" s="480"/>
      <c r="D313" s="796"/>
      <c r="E313" s="501"/>
      <c r="F313" s="762"/>
      <c r="G313" s="554"/>
      <c r="H313" s="473"/>
      <c r="I313" s="485"/>
    </row>
    <row r="314" spans="1:9" s="486" customFormat="1" ht="40.5">
      <c r="A314" s="767"/>
      <c r="B314" s="832" t="s">
        <v>1324</v>
      </c>
      <c r="C314" s="480"/>
      <c r="D314" s="796"/>
      <c r="E314" s="501"/>
      <c r="F314" s="762"/>
      <c r="G314" s="554"/>
      <c r="H314" s="473"/>
      <c r="I314" s="485"/>
    </row>
    <row r="315" spans="1:9" s="486" customFormat="1" ht="101.25">
      <c r="A315" s="767"/>
      <c r="B315" s="831" t="s">
        <v>1325</v>
      </c>
      <c r="C315" s="480"/>
      <c r="D315" s="796"/>
      <c r="E315" s="501"/>
      <c r="F315" s="762"/>
      <c r="G315" s="554"/>
      <c r="H315" s="473"/>
      <c r="I315" s="485"/>
    </row>
    <row r="316" spans="1:9" s="486" customFormat="1" ht="40.5">
      <c r="A316" s="767"/>
      <c r="B316" s="832" t="s">
        <v>1326</v>
      </c>
      <c r="C316" s="480"/>
      <c r="D316" s="796"/>
      <c r="E316" s="501"/>
      <c r="F316" s="762"/>
      <c r="G316" s="554"/>
      <c r="H316" s="473"/>
      <c r="I316" s="485"/>
    </row>
    <row r="317" spans="1:9" s="486" customFormat="1" ht="60.75">
      <c r="A317" s="767"/>
      <c r="B317" s="832" t="s">
        <v>1327</v>
      </c>
      <c r="C317" s="480"/>
      <c r="D317" s="796"/>
      <c r="E317" s="501"/>
      <c r="F317" s="762"/>
      <c r="G317" s="554"/>
      <c r="H317" s="473"/>
      <c r="I317" s="485"/>
    </row>
    <row r="318" spans="1:9" s="486" customFormat="1">
      <c r="A318" s="767"/>
      <c r="B318" s="832"/>
      <c r="C318" s="480"/>
      <c r="D318" s="796"/>
      <c r="E318" s="501"/>
      <c r="F318" s="762"/>
      <c r="G318" s="554"/>
      <c r="H318" s="473"/>
      <c r="I318" s="485"/>
    </row>
    <row r="319" spans="1:9" s="486" customFormat="1" ht="60.75">
      <c r="A319" s="767"/>
      <c r="B319" s="831" t="s">
        <v>1328</v>
      </c>
      <c r="C319" s="480"/>
      <c r="D319" s="796"/>
      <c r="E319" s="501"/>
      <c r="F319" s="762"/>
      <c r="G319" s="554"/>
      <c r="H319" s="473"/>
      <c r="I319" s="485"/>
    </row>
    <row r="320" spans="1:9" s="486" customFormat="1" ht="60.75">
      <c r="A320" s="767"/>
      <c r="B320" s="831" t="s">
        <v>1329</v>
      </c>
      <c r="C320" s="480"/>
      <c r="D320" s="796"/>
      <c r="E320" s="501"/>
      <c r="F320" s="762"/>
      <c r="G320" s="554"/>
      <c r="H320" s="473"/>
      <c r="I320" s="485"/>
    </row>
    <row r="321" spans="1:9" s="486" customFormat="1" ht="60.75">
      <c r="A321" s="767"/>
      <c r="B321" s="831" t="s">
        <v>1330</v>
      </c>
      <c r="C321" s="480"/>
      <c r="D321" s="796"/>
      <c r="E321" s="501"/>
      <c r="F321" s="762"/>
      <c r="G321" s="554"/>
      <c r="H321" s="473"/>
      <c r="I321" s="485"/>
    </row>
    <row r="322" spans="1:9" s="486" customFormat="1" ht="81">
      <c r="A322" s="767"/>
      <c r="B322" s="831" t="s">
        <v>1331</v>
      </c>
      <c r="C322" s="480"/>
      <c r="D322" s="796"/>
      <c r="E322" s="501"/>
      <c r="F322" s="762"/>
      <c r="G322" s="554"/>
      <c r="H322" s="473"/>
      <c r="I322" s="485"/>
    </row>
    <row r="323" spans="1:9" s="486" customFormat="1" ht="101.25">
      <c r="A323" s="767"/>
      <c r="B323" s="831" t="s">
        <v>1332</v>
      </c>
      <c r="C323" s="480"/>
      <c r="D323" s="796"/>
      <c r="E323" s="501"/>
      <c r="F323" s="762"/>
      <c r="G323" s="554"/>
      <c r="H323" s="473"/>
      <c r="I323" s="485"/>
    </row>
    <row r="324" spans="1:9" s="486" customFormat="1" ht="40.5">
      <c r="A324" s="767"/>
      <c r="B324" s="831" t="s">
        <v>1333</v>
      </c>
      <c r="C324" s="480"/>
      <c r="D324" s="796"/>
      <c r="E324" s="501"/>
      <c r="F324" s="762"/>
      <c r="G324" s="554"/>
      <c r="H324" s="473"/>
      <c r="I324" s="485"/>
    </row>
    <row r="325" spans="1:9" s="486" customFormat="1" ht="40.5">
      <c r="A325" s="767"/>
      <c r="B325" s="831" t="s">
        <v>1334</v>
      </c>
      <c r="C325" s="480"/>
      <c r="D325" s="796"/>
      <c r="E325" s="501"/>
      <c r="F325" s="762"/>
      <c r="G325" s="554"/>
      <c r="H325" s="473"/>
      <c r="I325" s="485"/>
    </row>
    <row r="326" spans="1:9" s="486" customFormat="1" ht="81">
      <c r="A326" s="767"/>
      <c r="B326" s="831" t="s">
        <v>1335</v>
      </c>
      <c r="C326" s="480"/>
      <c r="D326" s="796"/>
      <c r="E326" s="501"/>
      <c r="F326" s="762"/>
      <c r="G326" s="554"/>
      <c r="H326" s="473"/>
      <c r="I326" s="485"/>
    </row>
    <row r="327" spans="1:9" s="486" customFormat="1">
      <c r="A327" s="767"/>
      <c r="B327" s="831"/>
      <c r="C327" s="480"/>
      <c r="D327" s="796"/>
      <c r="E327" s="501"/>
      <c r="F327" s="762"/>
      <c r="G327" s="554"/>
      <c r="H327" s="473"/>
      <c r="I327" s="485"/>
    </row>
    <row r="328" spans="1:9" s="486" customFormat="1">
      <c r="A328" s="767"/>
      <c r="B328" s="831"/>
      <c r="C328" s="480"/>
      <c r="D328" s="796"/>
      <c r="E328" s="501"/>
      <c r="F328" s="762"/>
      <c r="G328" s="554"/>
      <c r="H328" s="473"/>
      <c r="I328" s="485"/>
    </row>
    <row r="329" spans="1:9" s="486" customFormat="1">
      <c r="A329" s="767"/>
      <c r="B329" s="834" t="s">
        <v>1481</v>
      </c>
      <c r="C329" s="480"/>
      <c r="D329" s="796"/>
      <c r="E329" s="501"/>
      <c r="F329" s="763"/>
      <c r="G329" s="554"/>
      <c r="H329" s="473"/>
      <c r="I329" s="485"/>
    </row>
    <row r="330" spans="1:9" s="486" customFormat="1">
      <c r="A330" s="767"/>
      <c r="B330" s="831"/>
      <c r="C330" s="480"/>
      <c r="D330" s="796"/>
      <c r="E330" s="501"/>
      <c r="F330" s="762"/>
      <c r="G330" s="554"/>
      <c r="H330" s="473"/>
      <c r="I330" s="485"/>
    </row>
    <row r="331" spans="1:9" s="486" customFormat="1">
      <c r="A331" s="767"/>
      <c r="B331" s="831"/>
      <c r="C331" s="480"/>
      <c r="D331" s="796"/>
      <c r="E331" s="501"/>
      <c r="F331" s="762"/>
      <c r="G331" s="554"/>
      <c r="H331" s="473"/>
      <c r="I331" s="485"/>
    </row>
    <row r="332" spans="1:9" s="486" customFormat="1">
      <c r="A332" s="768"/>
      <c r="B332" s="835"/>
      <c r="C332" s="532"/>
      <c r="D332" s="797"/>
      <c r="E332" s="538"/>
      <c r="F332" s="763"/>
      <c r="G332" s="554"/>
      <c r="H332" s="473"/>
      <c r="I332" s="485"/>
    </row>
    <row r="333" spans="1:9" s="486" customFormat="1">
      <c r="A333" s="767"/>
      <c r="B333" s="834" t="s">
        <v>1482</v>
      </c>
      <c r="C333" s="480"/>
      <c r="D333" s="796"/>
      <c r="E333" s="501"/>
      <c r="F333" s="764"/>
      <c r="G333" s="554"/>
      <c r="H333" s="473"/>
      <c r="I333" s="485"/>
    </row>
    <row r="334" spans="1:9" s="486" customFormat="1">
      <c r="A334" s="767"/>
      <c r="B334" s="831"/>
      <c r="C334" s="480"/>
      <c r="D334" s="796"/>
      <c r="E334" s="501"/>
      <c r="F334" s="762"/>
      <c r="G334" s="554"/>
      <c r="H334" s="473"/>
      <c r="I334" s="485"/>
    </row>
    <row r="335" spans="1:9" s="486" customFormat="1" ht="60.75">
      <c r="A335" s="767"/>
      <c r="B335" s="831" t="s">
        <v>1336</v>
      </c>
      <c r="C335" s="480"/>
      <c r="D335" s="796"/>
      <c r="E335" s="501"/>
      <c r="F335" s="762"/>
      <c r="G335" s="554"/>
      <c r="H335" s="473"/>
      <c r="I335" s="485"/>
    </row>
    <row r="336" spans="1:9" s="486" customFormat="1" ht="40.5" customHeight="1">
      <c r="A336" s="767"/>
      <c r="B336" s="831" t="s">
        <v>1337</v>
      </c>
      <c r="C336" s="480"/>
      <c r="D336" s="796"/>
      <c r="E336" s="501"/>
      <c r="F336" s="762"/>
      <c r="G336" s="554"/>
      <c r="H336" s="473"/>
      <c r="I336" s="485"/>
    </row>
    <row r="337" spans="1:9" s="486" customFormat="1" ht="121.5">
      <c r="A337" s="767"/>
      <c r="B337" s="831" t="s">
        <v>1338</v>
      </c>
      <c r="C337" s="480"/>
      <c r="D337" s="796"/>
      <c r="E337" s="501"/>
      <c r="F337" s="762"/>
      <c r="G337" s="554"/>
      <c r="H337" s="473"/>
      <c r="I337" s="485"/>
    </row>
    <row r="338" spans="1:9" s="486" customFormat="1" ht="40.5">
      <c r="A338" s="767"/>
      <c r="B338" s="831" t="s">
        <v>1339</v>
      </c>
      <c r="C338" s="480"/>
      <c r="D338" s="796"/>
      <c r="E338" s="501"/>
      <c r="F338" s="762"/>
      <c r="G338" s="554"/>
      <c r="H338" s="473"/>
      <c r="I338" s="485"/>
    </row>
    <row r="339" spans="1:9" s="486" customFormat="1" ht="283.5">
      <c r="A339" s="767" t="s">
        <v>49</v>
      </c>
      <c r="B339" s="836" t="s">
        <v>1510</v>
      </c>
      <c r="C339" s="480" t="s">
        <v>31</v>
      </c>
      <c r="D339" s="796"/>
      <c r="E339" s="501"/>
      <c r="F339" s="762"/>
      <c r="G339" s="554"/>
      <c r="H339" s="473"/>
      <c r="I339" s="485"/>
    </row>
    <row r="340" spans="1:9" s="486" customFormat="1" ht="224.25" customHeight="1">
      <c r="A340" s="767"/>
      <c r="B340" s="836" t="s">
        <v>1511</v>
      </c>
      <c r="C340" s="480"/>
      <c r="D340" s="796"/>
      <c r="E340" s="501"/>
      <c r="F340" s="762"/>
      <c r="G340" s="554"/>
      <c r="H340" s="473"/>
      <c r="I340" s="485"/>
    </row>
    <row r="341" spans="1:9" s="486" customFormat="1" ht="222.75">
      <c r="A341" s="767"/>
      <c r="B341" s="836" t="s">
        <v>1512</v>
      </c>
      <c r="C341" s="480"/>
      <c r="D341" s="796"/>
      <c r="E341" s="501"/>
      <c r="F341" s="762"/>
      <c r="G341" s="554"/>
      <c r="H341" s="473"/>
      <c r="I341" s="485"/>
    </row>
    <row r="342" spans="1:9" s="486" customFormat="1">
      <c r="A342" s="767"/>
      <c r="B342" s="836"/>
      <c r="C342" s="480"/>
      <c r="D342" s="796"/>
      <c r="E342" s="501"/>
      <c r="F342" s="762"/>
      <c r="G342" s="554"/>
      <c r="H342" s="473"/>
      <c r="I342" s="485"/>
    </row>
    <row r="343" spans="1:9" s="486" customFormat="1" ht="409.5">
      <c r="A343" s="767" t="s">
        <v>50</v>
      </c>
      <c r="B343" s="836" t="s">
        <v>1513</v>
      </c>
      <c r="C343" s="480" t="s">
        <v>31</v>
      </c>
      <c r="D343" s="796"/>
      <c r="E343" s="501"/>
      <c r="F343" s="762"/>
      <c r="G343" s="554"/>
      <c r="H343" s="473"/>
      <c r="I343" s="485"/>
    </row>
    <row r="344" spans="1:9" s="486" customFormat="1">
      <c r="A344" s="767"/>
      <c r="B344" s="502"/>
      <c r="C344" s="480"/>
      <c r="D344" s="796"/>
      <c r="E344" s="501"/>
      <c r="F344" s="762"/>
      <c r="G344" s="554"/>
      <c r="H344" s="473"/>
      <c r="I344" s="485"/>
    </row>
    <row r="345" spans="1:9" s="486" customFormat="1">
      <c r="A345" s="767"/>
      <c r="B345" s="502"/>
      <c r="C345" s="480"/>
      <c r="D345" s="796"/>
      <c r="E345" s="501"/>
      <c r="F345" s="762"/>
      <c r="G345" s="554"/>
      <c r="H345" s="473"/>
      <c r="I345" s="485"/>
    </row>
    <row r="346" spans="1:9" s="486" customFormat="1">
      <c r="A346" s="767"/>
      <c r="B346" s="502"/>
      <c r="C346" s="480"/>
      <c r="D346" s="796"/>
      <c r="E346" s="501"/>
      <c r="F346" s="762"/>
      <c r="G346" s="554"/>
      <c r="H346" s="473"/>
      <c r="I346" s="485"/>
    </row>
    <row r="347" spans="1:9" s="486" customFormat="1">
      <c r="A347" s="767"/>
      <c r="B347" s="502"/>
      <c r="C347" s="480"/>
      <c r="D347" s="796"/>
      <c r="E347" s="501"/>
      <c r="F347" s="762"/>
      <c r="G347" s="554"/>
      <c r="H347" s="473"/>
      <c r="I347" s="485"/>
    </row>
    <row r="348" spans="1:9" s="486" customFormat="1">
      <c r="A348" s="767"/>
      <c r="B348" s="502"/>
      <c r="C348" s="480"/>
      <c r="D348" s="796"/>
      <c r="E348" s="501"/>
      <c r="F348" s="762"/>
      <c r="G348" s="554"/>
      <c r="H348" s="473"/>
      <c r="I348" s="485"/>
    </row>
    <row r="349" spans="1:9" s="486" customFormat="1">
      <c r="A349" s="767"/>
      <c r="B349" s="504" t="s">
        <v>1540</v>
      </c>
      <c r="C349" s="480"/>
      <c r="D349" s="796"/>
      <c r="E349" s="501"/>
      <c r="F349" s="763"/>
      <c r="G349" s="554"/>
      <c r="H349" s="473"/>
      <c r="I349" s="485"/>
    </row>
    <row r="350" spans="1:9" s="486" customFormat="1">
      <c r="A350" s="767"/>
      <c r="B350" s="502"/>
      <c r="C350" s="480"/>
      <c r="D350" s="796"/>
      <c r="E350" s="501"/>
      <c r="F350" s="762"/>
      <c r="G350" s="554"/>
      <c r="H350" s="473"/>
      <c r="I350" s="485"/>
    </row>
    <row r="351" spans="1:9" s="486" customFormat="1">
      <c r="A351" s="769"/>
      <c r="B351" s="534"/>
      <c r="C351" s="535"/>
      <c r="D351" s="801"/>
      <c r="E351" s="536"/>
      <c r="F351" s="764"/>
      <c r="G351" s="554"/>
      <c r="H351" s="473"/>
      <c r="I351" s="485"/>
    </row>
    <row r="352" spans="1:9" s="486" customFormat="1">
      <c r="A352" s="768"/>
      <c r="B352" s="531"/>
      <c r="C352" s="532"/>
      <c r="D352" s="797"/>
      <c r="E352" s="538"/>
      <c r="F352" s="763"/>
      <c r="G352" s="554"/>
      <c r="H352" s="473"/>
      <c r="I352" s="485"/>
    </row>
    <row r="353" spans="1:9" s="486" customFormat="1">
      <c r="A353" s="767"/>
      <c r="B353" s="504" t="s">
        <v>1541</v>
      </c>
      <c r="C353" s="480"/>
      <c r="D353" s="796"/>
      <c r="E353" s="501"/>
      <c r="F353" s="764"/>
      <c r="G353" s="554"/>
      <c r="H353" s="473"/>
      <c r="I353" s="485"/>
    </row>
    <row r="354" spans="1:9" s="486" customFormat="1">
      <c r="A354" s="767"/>
      <c r="B354" s="502"/>
      <c r="C354" s="480"/>
      <c r="D354" s="796"/>
      <c r="E354" s="501"/>
      <c r="F354" s="762"/>
      <c r="G354" s="554"/>
      <c r="H354" s="473"/>
      <c r="I354" s="485"/>
    </row>
    <row r="355" spans="1:9" s="486" customFormat="1">
      <c r="A355" s="767"/>
      <c r="B355" s="502"/>
      <c r="C355" s="480"/>
      <c r="D355" s="796"/>
      <c r="E355" s="501"/>
      <c r="F355" s="762"/>
      <c r="G355" s="554"/>
      <c r="H355" s="473"/>
      <c r="I355" s="485"/>
    </row>
    <row r="356" spans="1:9" s="486" customFormat="1" ht="409.5">
      <c r="A356" s="767" t="s">
        <v>49</v>
      </c>
      <c r="B356" s="502" t="s">
        <v>1514</v>
      </c>
      <c r="C356" s="480" t="s">
        <v>31</v>
      </c>
      <c r="D356" s="796"/>
      <c r="E356" s="501"/>
      <c r="F356" s="762"/>
      <c r="G356" s="554"/>
      <c r="H356" s="473"/>
      <c r="I356" s="485"/>
    </row>
    <row r="357" spans="1:9" s="486" customFormat="1">
      <c r="A357" s="767"/>
      <c r="B357" s="502"/>
      <c r="C357" s="480"/>
      <c r="D357" s="796"/>
      <c r="E357" s="501"/>
      <c r="F357" s="762"/>
      <c r="G357" s="554"/>
      <c r="H357" s="473"/>
      <c r="I357" s="485"/>
    </row>
    <row r="358" spans="1:9" s="486" customFormat="1" ht="344.25">
      <c r="A358" s="767" t="s">
        <v>50</v>
      </c>
      <c r="B358" s="502" t="s">
        <v>1515</v>
      </c>
      <c r="C358" s="480" t="s">
        <v>31</v>
      </c>
      <c r="D358" s="796"/>
      <c r="E358" s="501"/>
      <c r="F358" s="762"/>
      <c r="G358" s="554"/>
      <c r="H358" s="473"/>
      <c r="I358" s="485"/>
    </row>
    <row r="359" spans="1:9" s="486" customFormat="1">
      <c r="A359" s="767"/>
      <c r="B359" s="502"/>
      <c r="C359" s="480"/>
      <c r="D359" s="796"/>
      <c r="E359" s="501"/>
      <c r="F359" s="762"/>
      <c r="G359" s="554"/>
      <c r="H359" s="473"/>
      <c r="I359" s="485"/>
    </row>
    <row r="360" spans="1:9" s="486" customFormat="1">
      <c r="A360" s="767"/>
      <c r="B360" s="502"/>
      <c r="C360" s="480"/>
      <c r="D360" s="796"/>
      <c r="E360" s="501"/>
      <c r="F360" s="762"/>
      <c r="G360" s="554"/>
      <c r="H360" s="473"/>
      <c r="I360" s="485"/>
    </row>
    <row r="361" spans="1:9" s="486" customFormat="1">
      <c r="A361" s="767"/>
      <c r="B361" s="502"/>
      <c r="C361" s="480"/>
      <c r="D361" s="796"/>
      <c r="E361" s="501"/>
      <c r="F361" s="762"/>
      <c r="G361" s="554"/>
      <c r="H361" s="473"/>
      <c r="I361" s="485"/>
    </row>
    <row r="362" spans="1:9" s="486" customFormat="1">
      <c r="A362" s="767"/>
      <c r="B362" s="502"/>
      <c r="C362" s="480"/>
      <c r="D362" s="796"/>
      <c r="E362" s="501"/>
      <c r="F362" s="762"/>
      <c r="G362" s="554"/>
      <c r="H362" s="473"/>
      <c r="I362" s="485"/>
    </row>
    <row r="363" spans="1:9" s="486" customFormat="1">
      <c r="A363" s="767"/>
      <c r="B363" s="502"/>
      <c r="C363" s="480"/>
      <c r="D363" s="796"/>
      <c r="E363" s="501"/>
      <c r="F363" s="762"/>
      <c r="G363" s="554"/>
      <c r="H363" s="473"/>
      <c r="I363" s="485"/>
    </row>
    <row r="364" spans="1:9" s="486" customFormat="1">
      <c r="A364" s="767"/>
      <c r="B364" s="502"/>
      <c r="C364" s="480"/>
      <c r="D364" s="796"/>
      <c r="E364" s="501"/>
      <c r="F364" s="762"/>
      <c r="G364" s="554"/>
      <c r="H364" s="473"/>
      <c r="I364" s="485"/>
    </row>
    <row r="365" spans="1:9" s="486" customFormat="1">
      <c r="A365" s="767"/>
      <c r="B365" s="502"/>
      <c r="C365" s="480"/>
      <c r="D365" s="796"/>
      <c r="E365" s="501"/>
      <c r="F365" s="762"/>
      <c r="G365" s="554"/>
      <c r="H365" s="473"/>
      <c r="I365" s="485"/>
    </row>
    <row r="366" spans="1:9" s="486" customFormat="1">
      <c r="A366" s="767"/>
      <c r="B366" s="502"/>
      <c r="C366" s="480"/>
      <c r="D366" s="796"/>
      <c r="E366" s="501"/>
      <c r="F366" s="762"/>
      <c r="G366" s="554"/>
      <c r="H366" s="473"/>
      <c r="I366" s="485"/>
    </row>
    <row r="367" spans="1:9" s="486" customFormat="1">
      <c r="A367" s="767"/>
      <c r="B367" s="502"/>
      <c r="C367" s="480"/>
      <c r="D367" s="796"/>
      <c r="E367" s="501"/>
      <c r="F367" s="762"/>
      <c r="G367" s="554"/>
      <c r="H367" s="473"/>
      <c r="I367" s="485"/>
    </row>
    <row r="368" spans="1:9" s="486" customFormat="1">
      <c r="A368" s="767"/>
      <c r="B368" s="502"/>
      <c r="C368" s="480"/>
      <c r="D368" s="796"/>
      <c r="E368" s="501"/>
      <c r="F368" s="762"/>
      <c r="G368" s="554"/>
      <c r="H368" s="473"/>
      <c r="I368" s="485"/>
    </row>
    <row r="369" spans="1:9" s="486" customFormat="1">
      <c r="A369" s="767"/>
      <c r="B369" s="502"/>
      <c r="C369" s="480"/>
      <c r="D369" s="796"/>
      <c r="E369" s="501"/>
      <c r="F369" s="762"/>
      <c r="G369" s="554"/>
      <c r="H369" s="473"/>
      <c r="I369" s="485"/>
    </row>
    <row r="370" spans="1:9" s="486" customFormat="1">
      <c r="A370" s="767"/>
      <c r="B370" s="502"/>
      <c r="C370" s="480"/>
      <c r="D370" s="796"/>
      <c r="E370" s="501"/>
      <c r="F370" s="762"/>
      <c r="G370" s="554"/>
      <c r="H370" s="473"/>
      <c r="I370" s="485"/>
    </row>
    <row r="371" spans="1:9" s="486" customFormat="1">
      <c r="A371" s="767"/>
      <c r="B371" s="502"/>
      <c r="C371" s="480"/>
      <c r="D371" s="796"/>
      <c r="E371" s="501"/>
      <c r="F371" s="762"/>
      <c r="G371" s="554"/>
      <c r="H371" s="473"/>
      <c r="I371" s="485"/>
    </row>
    <row r="372" spans="1:9" s="486" customFormat="1">
      <c r="A372" s="767"/>
      <c r="B372" s="502"/>
      <c r="C372" s="480"/>
      <c r="D372" s="796"/>
      <c r="E372" s="501"/>
      <c r="F372" s="762"/>
      <c r="G372" s="554"/>
      <c r="H372" s="473"/>
      <c r="I372" s="485"/>
    </row>
    <row r="373" spans="1:9" s="486" customFormat="1">
      <c r="A373" s="767"/>
      <c r="B373" s="502"/>
      <c r="C373" s="480"/>
      <c r="D373" s="796"/>
      <c r="E373" s="501"/>
      <c r="F373" s="762"/>
      <c r="G373" s="554"/>
      <c r="H373" s="473"/>
      <c r="I373" s="485"/>
    </row>
    <row r="374" spans="1:9" s="486" customFormat="1">
      <c r="A374" s="767"/>
      <c r="B374" s="502"/>
      <c r="C374" s="480"/>
      <c r="D374" s="796"/>
      <c r="E374" s="501"/>
      <c r="F374" s="762"/>
      <c r="G374" s="554"/>
      <c r="H374" s="473"/>
      <c r="I374" s="485"/>
    </row>
    <row r="375" spans="1:9" s="486" customFormat="1">
      <c r="A375" s="767"/>
      <c r="B375" s="502"/>
      <c r="C375" s="480"/>
      <c r="D375" s="796"/>
      <c r="E375" s="501"/>
      <c r="F375" s="762"/>
      <c r="G375" s="554"/>
      <c r="H375" s="473"/>
      <c r="I375" s="485"/>
    </row>
    <row r="376" spans="1:9" s="486" customFormat="1">
      <c r="A376" s="767"/>
      <c r="B376" s="502"/>
      <c r="C376" s="480"/>
      <c r="D376" s="796"/>
      <c r="E376" s="501"/>
      <c r="F376" s="762"/>
      <c r="G376" s="554"/>
      <c r="H376" s="473"/>
      <c r="I376" s="485"/>
    </row>
    <row r="377" spans="1:9" s="486" customFormat="1">
      <c r="A377" s="767"/>
      <c r="B377" s="502"/>
      <c r="C377" s="480"/>
      <c r="D377" s="796"/>
      <c r="E377" s="501"/>
      <c r="F377" s="762"/>
      <c r="G377" s="554"/>
      <c r="H377" s="473"/>
      <c r="I377" s="485"/>
    </row>
    <row r="378" spans="1:9" s="486" customFormat="1">
      <c r="A378" s="767"/>
      <c r="B378" s="502"/>
      <c r="C378" s="480"/>
      <c r="D378" s="796"/>
      <c r="E378" s="501"/>
      <c r="F378" s="762"/>
      <c r="G378" s="554"/>
      <c r="H378" s="473"/>
      <c r="I378" s="485"/>
    </row>
    <row r="379" spans="1:9" s="486" customFormat="1">
      <c r="A379" s="767"/>
      <c r="B379" s="502"/>
      <c r="C379" s="480"/>
      <c r="D379" s="796"/>
      <c r="E379" s="501"/>
      <c r="F379" s="762"/>
      <c r="G379" s="554"/>
      <c r="H379" s="473"/>
      <c r="I379" s="485"/>
    </row>
    <row r="380" spans="1:9" s="486" customFormat="1">
      <c r="A380" s="767"/>
      <c r="B380" s="502"/>
      <c r="C380" s="480"/>
      <c r="D380" s="796"/>
      <c r="E380" s="501"/>
      <c r="F380" s="762"/>
      <c r="G380" s="554"/>
      <c r="H380" s="473"/>
      <c r="I380" s="485"/>
    </row>
    <row r="381" spans="1:9" s="486" customFormat="1">
      <c r="A381" s="767"/>
      <c r="B381" s="502"/>
      <c r="C381" s="480"/>
      <c r="D381" s="796"/>
      <c r="E381" s="501"/>
      <c r="F381" s="762"/>
      <c r="G381" s="554"/>
      <c r="H381" s="473"/>
      <c r="I381" s="485"/>
    </row>
    <row r="382" spans="1:9" s="486" customFormat="1">
      <c r="A382" s="767"/>
      <c r="B382" s="502"/>
      <c r="C382" s="480"/>
      <c r="D382" s="796"/>
      <c r="E382" s="501"/>
      <c r="F382" s="762"/>
      <c r="G382" s="554"/>
      <c r="H382" s="473"/>
      <c r="I382" s="485"/>
    </row>
    <row r="383" spans="1:9" s="486" customFormat="1">
      <c r="A383" s="767"/>
      <c r="B383" s="502"/>
      <c r="C383" s="480"/>
      <c r="D383" s="796"/>
      <c r="E383" s="501"/>
      <c r="F383" s="762"/>
      <c r="G383" s="554"/>
      <c r="H383" s="473"/>
      <c r="I383" s="485"/>
    </row>
    <row r="384" spans="1:9" s="486" customFormat="1">
      <c r="A384" s="767"/>
      <c r="B384" s="502"/>
      <c r="C384" s="480"/>
      <c r="D384" s="796"/>
      <c r="E384" s="501"/>
      <c r="F384" s="762"/>
      <c r="G384" s="554"/>
      <c r="H384" s="473"/>
      <c r="I384" s="485"/>
    </row>
    <row r="385" spans="1:9" s="486" customFormat="1">
      <c r="A385" s="767"/>
      <c r="B385" s="502"/>
      <c r="C385" s="480"/>
      <c r="D385" s="796"/>
      <c r="E385" s="501"/>
      <c r="F385" s="762"/>
      <c r="G385" s="554"/>
      <c r="H385" s="473"/>
      <c r="I385" s="485"/>
    </row>
    <row r="386" spans="1:9" s="486" customFormat="1">
      <c r="A386" s="767"/>
      <c r="B386" s="502"/>
      <c r="C386" s="480"/>
      <c r="D386" s="796"/>
      <c r="E386" s="501"/>
      <c r="F386" s="762"/>
      <c r="G386" s="554"/>
      <c r="H386" s="473"/>
      <c r="I386" s="485"/>
    </row>
    <row r="387" spans="1:9" s="486" customFormat="1">
      <c r="A387" s="767"/>
      <c r="B387" s="502"/>
      <c r="C387" s="480"/>
      <c r="D387" s="796"/>
      <c r="E387" s="501"/>
      <c r="F387" s="762"/>
      <c r="G387" s="554"/>
      <c r="H387" s="473"/>
      <c r="I387" s="485"/>
    </row>
    <row r="388" spans="1:9" s="486" customFormat="1">
      <c r="A388" s="767"/>
      <c r="B388" s="502"/>
      <c r="C388" s="480"/>
      <c r="D388" s="796"/>
      <c r="E388" s="501"/>
      <c r="F388" s="762"/>
      <c r="G388" s="554"/>
      <c r="H388" s="473"/>
      <c r="I388" s="485"/>
    </row>
    <row r="389" spans="1:9" s="486" customFormat="1">
      <c r="A389" s="767"/>
      <c r="B389" s="502"/>
      <c r="C389" s="480"/>
      <c r="D389" s="796"/>
      <c r="E389" s="501"/>
      <c r="F389" s="762"/>
      <c r="G389" s="554"/>
      <c r="H389" s="473"/>
      <c r="I389" s="485"/>
    </row>
    <row r="390" spans="1:9" s="486" customFormat="1">
      <c r="A390" s="767"/>
      <c r="B390" s="502"/>
      <c r="C390" s="480"/>
      <c r="D390" s="796"/>
      <c r="E390" s="501"/>
      <c r="F390" s="762"/>
      <c r="G390" s="554"/>
      <c r="H390" s="473"/>
      <c r="I390" s="485"/>
    </row>
    <row r="391" spans="1:9" s="486" customFormat="1">
      <c r="A391" s="767"/>
      <c r="B391" s="502"/>
      <c r="C391" s="480"/>
      <c r="D391" s="796"/>
      <c r="E391" s="501"/>
      <c r="F391" s="762"/>
      <c r="G391" s="554"/>
      <c r="H391" s="473"/>
      <c r="I391" s="485"/>
    </row>
    <row r="392" spans="1:9" s="486" customFormat="1">
      <c r="A392" s="767"/>
      <c r="B392" s="502"/>
      <c r="C392" s="480"/>
      <c r="D392" s="796"/>
      <c r="E392" s="501"/>
      <c r="F392" s="762"/>
      <c r="G392" s="554"/>
      <c r="H392" s="473"/>
      <c r="I392" s="485"/>
    </row>
    <row r="393" spans="1:9" s="486" customFormat="1">
      <c r="A393" s="767"/>
      <c r="B393" s="502"/>
      <c r="C393" s="480"/>
      <c r="D393" s="796"/>
      <c r="E393" s="501"/>
      <c r="F393" s="762"/>
      <c r="G393" s="554"/>
      <c r="H393" s="473"/>
      <c r="I393" s="485"/>
    </row>
    <row r="394" spans="1:9" s="486" customFormat="1">
      <c r="A394" s="767"/>
      <c r="B394" s="502"/>
      <c r="C394" s="480"/>
      <c r="D394" s="796"/>
      <c r="E394" s="501"/>
      <c r="F394" s="762"/>
      <c r="G394" s="554"/>
      <c r="H394" s="473"/>
      <c r="I394" s="485"/>
    </row>
    <row r="395" spans="1:9" s="486" customFormat="1">
      <c r="A395" s="767"/>
      <c r="B395" s="504" t="s">
        <v>1481</v>
      </c>
      <c r="C395" s="480"/>
      <c r="D395" s="796"/>
      <c r="E395" s="501"/>
      <c r="F395" s="763"/>
      <c r="G395" s="554"/>
      <c r="H395" s="473"/>
      <c r="I395" s="485"/>
    </row>
    <row r="396" spans="1:9" s="486" customFormat="1">
      <c r="A396" s="767"/>
      <c r="B396" s="502"/>
      <c r="C396" s="480"/>
      <c r="D396" s="796"/>
      <c r="E396" s="501"/>
      <c r="F396" s="762"/>
      <c r="G396" s="554"/>
      <c r="H396" s="473"/>
      <c r="I396" s="485"/>
    </row>
    <row r="397" spans="1:9" s="486" customFormat="1" ht="21" thickBot="1">
      <c r="A397" s="783"/>
      <c r="B397" s="784"/>
      <c r="C397" s="785"/>
      <c r="D397" s="798"/>
      <c r="E397" s="786"/>
      <c r="F397" s="787"/>
      <c r="G397" s="554"/>
      <c r="H397" s="473"/>
      <c r="I397" s="485"/>
    </row>
    <row r="398" spans="1:9" s="486" customFormat="1">
      <c r="A398" s="767"/>
      <c r="B398" s="502"/>
      <c r="C398" s="480"/>
      <c r="D398" s="796"/>
      <c r="E398" s="501"/>
      <c r="F398" s="762"/>
      <c r="G398" s="554"/>
      <c r="H398" s="473"/>
      <c r="I398" s="485"/>
    </row>
    <row r="399" spans="1:9" s="486" customFormat="1">
      <c r="A399" s="767"/>
      <c r="B399" s="504" t="s">
        <v>1482</v>
      </c>
      <c r="C399" s="480"/>
      <c r="D399" s="796"/>
      <c r="E399" s="501"/>
      <c r="F399" s="764"/>
      <c r="G399" s="554"/>
      <c r="H399" s="473"/>
      <c r="I399" s="485"/>
    </row>
    <row r="400" spans="1:9" s="486" customFormat="1">
      <c r="A400" s="767"/>
      <c r="B400" s="502"/>
      <c r="C400" s="480"/>
      <c r="D400" s="796"/>
      <c r="E400" s="501"/>
      <c r="F400" s="762"/>
      <c r="G400" s="554"/>
      <c r="H400" s="473"/>
      <c r="I400" s="485"/>
    </row>
    <row r="401" spans="1:9" s="486" customFormat="1" ht="409.5">
      <c r="A401" s="767" t="s">
        <v>49</v>
      </c>
      <c r="B401" s="502" t="s">
        <v>1516</v>
      </c>
      <c r="C401" s="480" t="s">
        <v>31</v>
      </c>
      <c r="D401" s="796"/>
      <c r="E401" s="501"/>
      <c r="F401" s="762"/>
      <c r="G401" s="554"/>
      <c r="H401" s="473"/>
      <c r="I401" s="485"/>
    </row>
    <row r="402" spans="1:9" s="486" customFormat="1">
      <c r="A402" s="767"/>
      <c r="B402" s="502"/>
      <c r="C402" s="480"/>
      <c r="D402" s="796"/>
      <c r="E402" s="501"/>
      <c r="F402" s="762"/>
      <c r="G402" s="554"/>
      <c r="H402" s="473"/>
      <c r="I402" s="485"/>
    </row>
    <row r="403" spans="1:9" s="486" customFormat="1" ht="409.5">
      <c r="A403" s="767" t="s">
        <v>50</v>
      </c>
      <c r="B403" s="502" t="s">
        <v>1517</v>
      </c>
      <c r="C403" s="480" t="s">
        <v>31</v>
      </c>
      <c r="D403" s="796"/>
      <c r="E403" s="501"/>
      <c r="F403" s="762"/>
      <c r="G403" s="554"/>
      <c r="H403" s="473"/>
      <c r="I403" s="485"/>
    </row>
    <row r="404" spans="1:9" s="486" customFormat="1">
      <c r="A404" s="767"/>
      <c r="B404" s="502"/>
      <c r="C404" s="480"/>
      <c r="D404" s="796"/>
      <c r="E404" s="501"/>
      <c r="F404" s="762"/>
      <c r="G404" s="554"/>
      <c r="H404" s="473"/>
      <c r="I404" s="485"/>
    </row>
    <row r="405" spans="1:9" s="486" customFormat="1" ht="384.75">
      <c r="A405" s="767" t="s">
        <v>52</v>
      </c>
      <c r="B405" s="502" t="s">
        <v>1518</v>
      </c>
      <c r="C405" s="480" t="s">
        <v>31</v>
      </c>
      <c r="D405" s="796"/>
      <c r="E405" s="501"/>
      <c r="F405" s="762"/>
      <c r="G405" s="554"/>
      <c r="H405" s="473"/>
      <c r="I405" s="485"/>
    </row>
    <row r="406" spans="1:9" s="486" customFormat="1">
      <c r="A406" s="767"/>
      <c r="B406" s="502"/>
      <c r="C406" s="480"/>
      <c r="D406" s="796"/>
      <c r="E406" s="501"/>
      <c r="F406" s="762"/>
      <c r="G406" s="554"/>
      <c r="H406" s="473"/>
      <c r="I406" s="485"/>
    </row>
    <row r="407" spans="1:9" s="486" customFormat="1">
      <c r="A407" s="767"/>
      <c r="B407" s="502"/>
      <c r="C407" s="480"/>
      <c r="D407" s="796"/>
      <c r="E407" s="501"/>
      <c r="F407" s="762"/>
      <c r="G407" s="554"/>
      <c r="H407" s="473"/>
      <c r="I407" s="485"/>
    </row>
    <row r="408" spans="1:9" s="486" customFormat="1">
      <c r="A408" s="767"/>
      <c r="B408" s="502"/>
      <c r="C408" s="480"/>
      <c r="D408" s="796"/>
      <c r="E408" s="501"/>
      <c r="F408" s="762"/>
      <c r="G408" s="554"/>
      <c r="H408" s="473"/>
      <c r="I408" s="485"/>
    </row>
    <row r="409" spans="1:9" s="486" customFormat="1">
      <c r="A409" s="767"/>
      <c r="B409" s="502"/>
      <c r="C409" s="480"/>
      <c r="D409" s="796"/>
      <c r="E409" s="501"/>
      <c r="F409" s="762"/>
      <c r="G409" s="554"/>
      <c r="H409" s="473"/>
      <c r="I409" s="485"/>
    </row>
    <row r="410" spans="1:9" s="486" customFormat="1">
      <c r="A410" s="767"/>
      <c r="B410" s="502"/>
      <c r="C410" s="480"/>
      <c r="D410" s="796"/>
      <c r="E410" s="501"/>
      <c r="F410" s="762"/>
      <c r="G410" s="554"/>
      <c r="H410" s="473"/>
      <c r="I410" s="485"/>
    </row>
    <row r="411" spans="1:9" s="486" customFormat="1">
      <c r="A411" s="767"/>
      <c r="B411" s="502"/>
      <c r="C411" s="480"/>
      <c r="D411" s="796"/>
      <c r="E411" s="501"/>
      <c r="F411" s="762"/>
      <c r="G411" s="554"/>
      <c r="H411" s="473"/>
      <c r="I411" s="485"/>
    </row>
    <row r="412" spans="1:9" s="486" customFormat="1">
      <c r="A412" s="767"/>
      <c r="B412" s="502"/>
      <c r="C412" s="480"/>
      <c r="D412" s="796"/>
      <c r="E412" s="501"/>
      <c r="F412" s="762"/>
      <c r="G412" s="554"/>
      <c r="H412" s="473"/>
      <c r="I412" s="485"/>
    </row>
    <row r="413" spans="1:9" s="486" customFormat="1">
      <c r="A413" s="767"/>
      <c r="B413" s="502"/>
      <c r="C413" s="480"/>
      <c r="D413" s="796"/>
      <c r="E413" s="501"/>
      <c r="F413" s="762"/>
      <c r="G413" s="554"/>
      <c r="H413" s="473"/>
      <c r="I413" s="485"/>
    </row>
    <row r="414" spans="1:9" s="486" customFormat="1">
      <c r="A414" s="767"/>
      <c r="B414" s="502"/>
      <c r="C414" s="480"/>
      <c r="D414" s="796"/>
      <c r="E414" s="501"/>
      <c r="F414" s="762"/>
      <c r="G414" s="554"/>
      <c r="H414" s="473"/>
      <c r="I414" s="485"/>
    </row>
    <row r="415" spans="1:9" s="486" customFormat="1">
      <c r="A415" s="767"/>
      <c r="B415" s="502"/>
      <c r="C415" s="480"/>
      <c r="D415" s="796"/>
      <c r="E415" s="501"/>
      <c r="F415" s="762"/>
      <c r="G415" s="554"/>
      <c r="H415" s="473"/>
      <c r="I415" s="485"/>
    </row>
    <row r="416" spans="1:9" s="486" customFormat="1">
      <c r="A416" s="767"/>
      <c r="B416" s="502"/>
      <c r="C416" s="480"/>
      <c r="D416" s="796"/>
      <c r="E416" s="501"/>
      <c r="F416" s="762"/>
      <c r="G416" s="554"/>
      <c r="H416" s="473"/>
      <c r="I416" s="485"/>
    </row>
    <row r="417" spans="1:9" s="486" customFormat="1">
      <c r="A417" s="767"/>
      <c r="B417" s="502"/>
      <c r="C417" s="480"/>
      <c r="D417" s="796"/>
      <c r="E417" s="501"/>
      <c r="F417" s="762"/>
      <c r="G417" s="554"/>
      <c r="H417" s="473"/>
      <c r="I417" s="485"/>
    </row>
    <row r="418" spans="1:9" s="486" customFormat="1">
      <c r="A418" s="767"/>
      <c r="B418" s="502"/>
      <c r="C418" s="480"/>
      <c r="D418" s="796"/>
      <c r="E418" s="501"/>
      <c r="F418" s="762"/>
      <c r="G418" s="554"/>
      <c r="H418" s="473"/>
      <c r="I418" s="485"/>
    </row>
    <row r="419" spans="1:9" s="486" customFormat="1">
      <c r="A419" s="767"/>
      <c r="B419" s="504" t="s">
        <v>1481</v>
      </c>
      <c r="C419" s="480"/>
      <c r="D419" s="796"/>
      <c r="E419" s="501"/>
      <c r="F419" s="763"/>
      <c r="G419" s="554"/>
      <c r="H419" s="473"/>
      <c r="I419" s="485"/>
    </row>
    <row r="420" spans="1:9" s="486" customFormat="1">
      <c r="A420" s="767"/>
      <c r="B420" s="502"/>
      <c r="C420" s="480"/>
      <c r="D420" s="796"/>
      <c r="E420" s="501"/>
      <c r="F420" s="762"/>
      <c r="G420" s="554"/>
      <c r="H420" s="473"/>
      <c r="I420" s="485"/>
    </row>
    <row r="421" spans="1:9" s="486" customFormat="1">
      <c r="A421" s="767"/>
      <c r="B421" s="502"/>
      <c r="C421" s="480"/>
      <c r="D421" s="796"/>
      <c r="E421" s="501"/>
      <c r="F421" s="762"/>
      <c r="G421" s="554"/>
      <c r="H421" s="473"/>
      <c r="I421" s="485"/>
    </row>
    <row r="422" spans="1:9" s="486" customFormat="1" ht="21" thickBot="1">
      <c r="A422" s="767"/>
      <c r="B422" s="502"/>
      <c r="C422" s="480"/>
      <c r="D422" s="796"/>
      <c r="E422" s="501"/>
      <c r="F422" s="762"/>
      <c r="G422" s="554"/>
      <c r="H422" s="473"/>
      <c r="I422" s="485"/>
    </row>
    <row r="423" spans="1:9" s="486" customFormat="1">
      <c r="A423" s="814"/>
      <c r="B423" s="815"/>
      <c r="C423" s="816"/>
      <c r="D423" s="817"/>
      <c r="E423" s="818"/>
      <c r="F423" s="819"/>
      <c r="G423" s="554"/>
      <c r="H423" s="473"/>
      <c r="I423" s="485"/>
    </row>
    <row r="424" spans="1:9" s="486" customFormat="1">
      <c r="A424" s="767"/>
      <c r="B424" s="504" t="s">
        <v>1482</v>
      </c>
      <c r="C424" s="480"/>
      <c r="D424" s="796"/>
      <c r="E424" s="501"/>
      <c r="F424" s="764"/>
      <c r="G424" s="554"/>
      <c r="H424" s="473"/>
      <c r="I424" s="485"/>
    </row>
    <row r="425" spans="1:9" s="486" customFormat="1">
      <c r="A425" s="767"/>
      <c r="B425" s="502"/>
      <c r="C425" s="480"/>
      <c r="D425" s="796"/>
      <c r="E425" s="501"/>
      <c r="F425" s="762"/>
      <c r="G425" s="554"/>
      <c r="H425" s="473"/>
      <c r="I425" s="485"/>
    </row>
    <row r="426" spans="1:9" s="486" customFormat="1">
      <c r="A426" s="767"/>
      <c r="B426" s="502"/>
      <c r="C426" s="480"/>
      <c r="D426" s="796"/>
      <c r="E426" s="501"/>
      <c r="F426" s="762"/>
      <c r="G426" s="554"/>
      <c r="H426" s="473"/>
      <c r="I426" s="485"/>
    </row>
    <row r="427" spans="1:9" s="486" customFormat="1">
      <c r="A427" s="767"/>
      <c r="B427" s="502"/>
      <c r="C427" s="480"/>
      <c r="D427" s="796"/>
      <c r="E427" s="501"/>
      <c r="F427" s="762"/>
      <c r="G427" s="554"/>
      <c r="H427" s="473"/>
      <c r="I427" s="485"/>
    </row>
    <row r="428" spans="1:9" s="486" customFormat="1" ht="409.5">
      <c r="A428" s="767" t="s">
        <v>49</v>
      </c>
      <c r="B428" s="502" t="s">
        <v>1519</v>
      </c>
      <c r="C428" s="480" t="s">
        <v>31</v>
      </c>
      <c r="D428" s="796"/>
      <c r="E428" s="501"/>
      <c r="F428" s="762"/>
      <c r="G428" s="554"/>
      <c r="H428" s="473"/>
      <c r="I428" s="485"/>
    </row>
    <row r="429" spans="1:9" s="486" customFormat="1">
      <c r="A429" s="767"/>
      <c r="B429" s="502"/>
      <c r="C429" s="480"/>
      <c r="D429" s="796"/>
      <c r="E429" s="501"/>
      <c r="F429" s="762"/>
      <c r="G429" s="554"/>
      <c r="H429" s="473"/>
      <c r="I429" s="485"/>
    </row>
    <row r="430" spans="1:9" s="486" customFormat="1" ht="409.5">
      <c r="A430" s="767" t="s">
        <v>50</v>
      </c>
      <c r="B430" s="502" t="s">
        <v>1520</v>
      </c>
      <c r="C430" s="480" t="s">
        <v>31</v>
      </c>
      <c r="D430" s="796"/>
      <c r="E430" s="501"/>
      <c r="F430" s="762"/>
      <c r="G430" s="554"/>
      <c r="H430" s="473"/>
      <c r="I430" s="485"/>
    </row>
    <row r="431" spans="1:9" s="486" customFormat="1">
      <c r="A431" s="767"/>
      <c r="B431" s="502"/>
      <c r="C431" s="480"/>
      <c r="D431" s="796"/>
      <c r="E431" s="501"/>
      <c r="F431" s="762"/>
      <c r="G431" s="554"/>
      <c r="H431" s="473"/>
      <c r="I431" s="485"/>
    </row>
    <row r="432" spans="1:9" s="486" customFormat="1" ht="303.75">
      <c r="A432" s="770" t="s">
        <v>52</v>
      </c>
      <c r="B432" s="502" t="s">
        <v>1521</v>
      </c>
      <c r="C432" s="480" t="s">
        <v>31</v>
      </c>
      <c r="D432" s="800"/>
      <c r="E432" s="501"/>
      <c r="F432" s="762"/>
      <c r="G432" s="554"/>
      <c r="H432" s="473"/>
      <c r="I432" s="485"/>
    </row>
    <row r="433" spans="1:9" s="486" customFormat="1">
      <c r="A433" s="770"/>
      <c r="B433" s="502"/>
      <c r="C433" s="510"/>
      <c r="D433" s="800"/>
      <c r="E433" s="501"/>
      <c r="F433" s="762"/>
      <c r="G433" s="554"/>
      <c r="H433" s="473"/>
      <c r="I433" s="485"/>
    </row>
    <row r="434" spans="1:9" s="486" customFormat="1" ht="263.25">
      <c r="A434" s="770" t="s">
        <v>53</v>
      </c>
      <c r="B434" s="502" t="s">
        <v>1340</v>
      </c>
      <c r="C434" s="480" t="s">
        <v>31</v>
      </c>
      <c r="D434" s="800"/>
      <c r="E434" s="501"/>
      <c r="F434" s="762"/>
      <c r="G434" s="554"/>
      <c r="H434" s="490"/>
      <c r="I434" s="485"/>
    </row>
    <row r="435" spans="1:9" s="486" customFormat="1">
      <c r="A435" s="770"/>
      <c r="B435" s="502"/>
      <c r="C435" s="480"/>
      <c r="D435" s="800"/>
      <c r="E435" s="501"/>
      <c r="F435" s="762"/>
      <c r="G435" s="554"/>
      <c r="H435" s="490"/>
      <c r="I435" s="485"/>
    </row>
    <row r="436" spans="1:9" s="486" customFormat="1">
      <c r="A436" s="770"/>
      <c r="B436" s="502"/>
      <c r="C436" s="480"/>
      <c r="D436" s="800"/>
      <c r="E436" s="501"/>
      <c r="F436" s="762"/>
      <c r="G436" s="554"/>
      <c r="H436" s="490"/>
      <c r="I436" s="485"/>
    </row>
    <row r="437" spans="1:9" s="486" customFormat="1">
      <c r="A437" s="770"/>
      <c r="B437" s="502"/>
      <c r="C437" s="480"/>
      <c r="D437" s="800"/>
      <c r="E437" s="501"/>
      <c r="F437" s="762"/>
      <c r="G437" s="554"/>
      <c r="H437" s="490"/>
      <c r="I437" s="485"/>
    </row>
    <row r="438" spans="1:9" s="486" customFormat="1">
      <c r="A438" s="770"/>
      <c r="B438" s="504" t="s">
        <v>1540</v>
      </c>
      <c r="C438" s="480"/>
      <c r="D438" s="800"/>
      <c r="E438" s="501"/>
      <c r="F438" s="763"/>
      <c r="G438" s="554"/>
      <c r="H438" s="490"/>
      <c r="I438" s="485"/>
    </row>
    <row r="439" spans="1:9" s="486" customFormat="1" ht="21" thickBot="1">
      <c r="A439" s="837"/>
      <c r="B439" s="784"/>
      <c r="C439" s="785"/>
      <c r="D439" s="838"/>
      <c r="E439" s="786"/>
      <c r="F439" s="787"/>
      <c r="G439" s="554"/>
      <c r="H439" s="490"/>
      <c r="I439" s="485"/>
    </row>
    <row r="440" spans="1:9" s="486" customFormat="1">
      <c r="A440" s="839"/>
      <c r="B440" s="815"/>
      <c r="C440" s="816"/>
      <c r="D440" s="840"/>
      <c r="E440" s="818"/>
      <c r="F440" s="819"/>
      <c r="G440" s="554"/>
      <c r="H440" s="490"/>
      <c r="I440" s="485"/>
    </row>
    <row r="441" spans="1:9" s="486" customFormat="1">
      <c r="A441" s="770"/>
      <c r="B441" s="504" t="s">
        <v>1541</v>
      </c>
      <c r="C441" s="480"/>
      <c r="D441" s="800"/>
      <c r="E441" s="501"/>
      <c r="F441" s="764"/>
      <c r="G441" s="554"/>
      <c r="H441" s="490"/>
      <c r="I441" s="485"/>
    </row>
    <row r="442" spans="1:9" s="486" customFormat="1">
      <c r="A442" s="770"/>
      <c r="B442" s="502"/>
      <c r="C442" s="480"/>
      <c r="D442" s="800"/>
      <c r="E442" s="501"/>
      <c r="F442" s="762"/>
      <c r="G442" s="554"/>
      <c r="H442" s="490"/>
      <c r="I442" s="485"/>
    </row>
    <row r="443" spans="1:9" s="486" customFormat="1">
      <c r="A443" s="770"/>
      <c r="B443" s="502"/>
      <c r="C443" s="480"/>
      <c r="D443" s="800"/>
      <c r="E443" s="501"/>
      <c r="F443" s="762"/>
      <c r="G443" s="554"/>
      <c r="H443" s="490"/>
      <c r="I443" s="485"/>
    </row>
    <row r="444" spans="1:9" s="486" customFormat="1">
      <c r="A444" s="770"/>
      <c r="B444" s="502"/>
      <c r="C444" s="480"/>
      <c r="D444" s="800"/>
      <c r="E444" s="501"/>
      <c r="F444" s="762"/>
      <c r="G444" s="554"/>
      <c r="H444" s="490"/>
      <c r="I444" s="485"/>
    </row>
    <row r="445" spans="1:9" s="486" customFormat="1" ht="283.5">
      <c r="A445" s="770" t="s">
        <v>49</v>
      </c>
      <c r="B445" s="502" t="s">
        <v>1341</v>
      </c>
      <c r="C445" s="510" t="s">
        <v>31</v>
      </c>
      <c r="D445" s="800"/>
      <c r="E445" s="501"/>
      <c r="F445" s="762"/>
      <c r="G445" s="554"/>
      <c r="H445" s="490"/>
      <c r="I445" s="485"/>
    </row>
    <row r="446" spans="1:9" s="486" customFormat="1">
      <c r="A446" s="770"/>
      <c r="B446" s="502"/>
      <c r="C446" s="510"/>
      <c r="D446" s="800"/>
      <c r="E446" s="501"/>
      <c r="F446" s="762"/>
      <c r="G446" s="554"/>
      <c r="H446" s="490"/>
      <c r="I446" s="485"/>
    </row>
    <row r="447" spans="1:9" s="486" customFormat="1" ht="324">
      <c r="A447" s="770" t="s">
        <v>50</v>
      </c>
      <c r="B447" s="502" t="s">
        <v>1342</v>
      </c>
      <c r="C447" s="510" t="s">
        <v>31</v>
      </c>
      <c r="D447" s="800"/>
      <c r="E447" s="501"/>
      <c r="F447" s="762"/>
      <c r="G447" s="554"/>
      <c r="H447" s="490"/>
      <c r="I447" s="485"/>
    </row>
    <row r="448" spans="1:9" s="486" customFormat="1">
      <c r="A448" s="770"/>
      <c r="B448" s="502"/>
      <c r="C448" s="510"/>
      <c r="D448" s="800"/>
      <c r="E448" s="501"/>
      <c r="F448" s="762"/>
      <c r="G448" s="554"/>
      <c r="H448" s="490"/>
      <c r="I448" s="485"/>
    </row>
    <row r="449" spans="1:9" s="486" customFormat="1" ht="324">
      <c r="A449" s="770" t="s">
        <v>52</v>
      </c>
      <c r="B449" s="502" t="s">
        <v>1343</v>
      </c>
      <c r="C449" s="510" t="s">
        <v>31</v>
      </c>
      <c r="D449" s="800"/>
      <c r="E449" s="501"/>
      <c r="F449" s="762"/>
      <c r="G449" s="554"/>
      <c r="H449" s="490"/>
      <c r="I449" s="485"/>
    </row>
    <row r="450" spans="1:9" s="486" customFormat="1">
      <c r="A450" s="770"/>
      <c r="B450" s="502"/>
      <c r="C450" s="510"/>
      <c r="D450" s="800"/>
      <c r="E450" s="501"/>
      <c r="F450" s="762"/>
      <c r="G450" s="554"/>
      <c r="H450" s="490"/>
      <c r="I450" s="485"/>
    </row>
    <row r="451" spans="1:9" s="486" customFormat="1" ht="324">
      <c r="A451" s="770" t="s">
        <v>53</v>
      </c>
      <c r="B451" s="502" t="s">
        <v>1344</v>
      </c>
      <c r="C451" s="510" t="s">
        <v>31</v>
      </c>
      <c r="D451" s="800"/>
      <c r="E451" s="501"/>
      <c r="F451" s="762"/>
      <c r="G451" s="554"/>
      <c r="H451" s="490"/>
      <c r="I451" s="485"/>
    </row>
    <row r="452" spans="1:9" s="486" customFormat="1">
      <c r="A452" s="770"/>
      <c r="B452" s="502"/>
      <c r="C452" s="510"/>
      <c r="D452" s="800"/>
      <c r="E452" s="501"/>
      <c r="F452" s="762"/>
      <c r="G452" s="554"/>
      <c r="H452" s="490"/>
      <c r="I452" s="485"/>
    </row>
    <row r="453" spans="1:9" s="486" customFormat="1">
      <c r="A453" s="770"/>
      <c r="B453" s="502"/>
      <c r="C453" s="510"/>
      <c r="D453" s="800"/>
      <c r="E453" s="501"/>
      <c r="F453" s="762"/>
      <c r="G453" s="554"/>
      <c r="H453" s="490"/>
      <c r="I453" s="485"/>
    </row>
    <row r="454" spans="1:9" s="486" customFormat="1">
      <c r="A454" s="770"/>
      <c r="B454" s="502"/>
      <c r="C454" s="510"/>
      <c r="D454" s="800"/>
      <c r="E454" s="501"/>
      <c r="F454" s="762"/>
      <c r="G454" s="554"/>
      <c r="H454" s="490"/>
      <c r="I454" s="485"/>
    </row>
    <row r="455" spans="1:9" s="486" customFormat="1">
      <c r="A455" s="770"/>
      <c r="B455" s="502"/>
      <c r="C455" s="510"/>
      <c r="D455" s="800"/>
      <c r="E455" s="501"/>
      <c r="F455" s="762"/>
      <c r="G455" s="554"/>
      <c r="H455" s="490"/>
      <c r="I455" s="485"/>
    </row>
    <row r="456" spans="1:9" s="486" customFormat="1">
      <c r="A456" s="770"/>
      <c r="B456" s="502"/>
      <c r="C456" s="510"/>
      <c r="D456" s="800"/>
      <c r="E456" s="501"/>
      <c r="F456" s="762"/>
      <c r="G456" s="554"/>
      <c r="H456" s="490"/>
      <c r="I456" s="485"/>
    </row>
    <row r="457" spans="1:9" s="486" customFormat="1">
      <c r="A457" s="770"/>
      <c r="B457" s="502"/>
      <c r="C457" s="510"/>
      <c r="D457" s="800"/>
      <c r="E457" s="501"/>
      <c r="F457" s="762"/>
      <c r="G457" s="554"/>
      <c r="H457" s="490"/>
      <c r="I457" s="485"/>
    </row>
    <row r="458" spans="1:9" s="486" customFormat="1">
      <c r="A458" s="770"/>
      <c r="B458" s="502"/>
      <c r="C458" s="510"/>
      <c r="D458" s="800"/>
      <c r="E458" s="501"/>
      <c r="F458" s="762"/>
      <c r="G458" s="554"/>
      <c r="H458" s="490"/>
      <c r="I458" s="485"/>
    </row>
    <row r="459" spans="1:9" s="486" customFormat="1">
      <c r="A459" s="770"/>
      <c r="B459" s="502"/>
      <c r="C459" s="510"/>
      <c r="D459" s="800"/>
      <c r="E459" s="501"/>
      <c r="F459" s="762"/>
      <c r="G459" s="554"/>
      <c r="H459" s="490"/>
      <c r="I459" s="485"/>
    </row>
    <row r="460" spans="1:9" s="486" customFormat="1">
      <c r="A460" s="770"/>
      <c r="B460" s="504" t="s">
        <v>1481</v>
      </c>
      <c r="C460" s="510"/>
      <c r="D460" s="800"/>
      <c r="E460" s="501"/>
      <c r="F460" s="763"/>
      <c r="G460" s="554"/>
      <c r="H460" s="490"/>
      <c r="I460" s="485"/>
    </row>
    <row r="461" spans="1:9" s="486" customFormat="1">
      <c r="A461" s="770"/>
      <c r="B461" s="502"/>
      <c r="C461" s="510"/>
      <c r="D461" s="800"/>
      <c r="E461" s="501"/>
      <c r="F461" s="762"/>
      <c r="G461" s="554"/>
      <c r="H461" s="490"/>
      <c r="I461" s="485"/>
    </row>
    <row r="462" spans="1:9" s="486" customFormat="1" ht="21" thickBot="1">
      <c r="A462" s="837"/>
      <c r="B462" s="784"/>
      <c r="C462" s="841"/>
      <c r="D462" s="838"/>
      <c r="E462" s="786"/>
      <c r="F462" s="787"/>
      <c r="G462" s="554"/>
      <c r="H462" s="490"/>
      <c r="I462" s="485"/>
    </row>
    <row r="463" spans="1:9" s="486" customFormat="1">
      <c r="A463" s="839"/>
      <c r="B463" s="815"/>
      <c r="C463" s="842"/>
      <c r="D463" s="840"/>
      <c r="E463" s="818"/>
      <c r="F463" s="819"/>
      <c r="G463" s="554"/>
      <c r="H463" s="490"/>
      <c r="I463" s="485"/>
    </row>
    <row r="464" spans="1:9" s="486" customFormat="1">
      <c r="A464" s="770"/>
      <c r="B464" s="504" t="s">
        <v>1482</v>
      </c>
      <c r="C464" s="510"/>
      <c r="D464" s="800"/>
      <c r="E464" s="501"/>
      <c r="F464" s="764"/>
      <c r="G464" s="554"/>
      <c r="H464" s="490"/>
      <c r="I464" s="485"/>
    </row>
    <row r="465" spans="1:9" s="486" customFormat="1">
      <c r="A465" s="770"/>
      <c r="B465" s="502"/>
      <c r="C465" s="510"/>
      <c r="D465" s="800"/>
      <c r="E465" s="501"/>
      <c r="F465" s="762"/>
      <c r="G465" s="554"/>
      <c r="H465" s="490"/>
      <c r="I465" s="485"/>
    </row>
    <row r="466" spans="1:9" s="486" customFormat="1" ht="324">
      <c r="A466" s="770" t="s">
        <v>49</v>
      </c>
      <c r="B466" s="502" t="s">
        <v>1345</v>
      </c>
      <c r="C466" s="510" t="s">
        <v>31</v>
      </c>
      <c r="D466" s="800"/>
      <c r="E466" s="501"/>
      <c r="F466" s="762"/>
      <c r="G466" s="554"/>
      <c r="H466" s="490"/>
      <c r="I466" s="485"/>
    </row>
    <row r="467" spans="1:9" s="486" customFormat="1">
      <c r="A467" s="770"/>
      <c r="B467" s="502"/>
      <c r="C467" s="510"/>
      <c r="D467" s="800"/>
      <c r="E467" s="501"/>
      <c r="F467" s="762"/>
      <c r="G467" s="554"/>
      <c r="H467" s="490"/>
      <c r="I467" s="485"/>
    </row>
    <row r="468" spans="1:9" s="486" customFormat="1" ht="114.75" customHeight="1">
      <c r="A468" s="770" t="s">
        <v>50</v>
      </c>
      <c r="B468" s="502" t="s">
        <v>1346</v>
      </c>
      <c r="C468" s="510" t="s">
        <v>31</v>
      </c>
      <c r="D468" s="800"/>
      <c r="E468" s="501"/>
      <c r="F468" s="762"/>
      <c r="G468" s="554"/>
      <c r="H468" s="490"/>
      <c r="I468" s="485"/>
    </row>
    <row r="469" spans="1:9" s="486" customFormat="1">
      <c r="A469" s="770"/>
      <c r="B469" s="502"/>
      <c r="C469" s="510"/>
      <c r="D469" s="800"/>
      <c r="E469" s="501"/>
      <c r="F469" s="762"/>
      <c r="G469" s="554"/>
      <c r="H469" s="490"/>
      <c r="I469" s="485"/>
    </row>
    <row r="470" spans="1:9" s="486" customFormat="1" ht="180" customHeight="1">
      <c r="A470" s="770" t="s">
        <v>52</v>
      </c>
      <c r="B470" s="502" t="s">
        <v>1347</v>
      </c>
      <c r="C470" s="510" t="s">
        <v>31</v>
      </c>
      <c r="D470" s="800"/>
      <c r="E470" s="501"/>
      <c r="F470" s="762"/>
      <c r="G470" s="554"/>
      <c r="H470" s="490"/>
      <c r="I470" s="485"/>
    </row>
    <row r="471" spans="1:9" s="486" customFormat="1">
      <c r="A471" s="770"/>
      <c r="B471" s="502"/>
      <c r="C471" s="510"/>
      <c r="D471" s="800"/>
      <c r="E471" s="501"/>
      <c r="F471" s="762"/>
      <c r="G471" s="554"/>
      <c r="H471" s="490"/>
      <c r="I471" s="485"/>
    </row>
    <row r="472" spans="1:9" s="486" customFormat="1" ht="312" customHeight="1">
      <c r="A472" s="770" t="s">
        <v>53</v>
      </c>
      <c r="B472" s="502" t="s">
        <v>1348</v>
      </c>
      <c r="C472" s="510" t="s">
        <v>31</v>
      </c>
      <c r="D472" s="800"/>
      <c r="E472" s="511"/>
      <c r="F472" s="762"/>
      <c r="G472" s="554"/>
      <c r="H472" s="491"/>
      <c r="I472" s="485"/>
    </row>
    <row r="473" spans="1:9" s="486" customFormat="1">
      <c r="A473" s="770"/>
      <c r="B473" s="502"/>
      <c r="C473" s="510"/>
      <c r="D473" s="800"/>
      <c r="E473" s="511"/>
      <c r="F473" s="762"/>
      <c r="G473" s="554"/>
      <c r="H473" s="491"/>
      <c r="I473" s="485"/>
    </row>
    <row r="474" spans="1:9" s="486" customFormat="1" ht="312" customHeight="1">
      <c r="A474" s="770" t="s">
        <v>54</v>
      </c>
      <c r="B474" s="502" t="s">
        <v>1349</v>
      </c>
      <c r="C474" s="510" t="s">
        <v>31</v>
      </c>
      <c r="D474" s="800"/>
      <c r="E474" s="501"/>
      <c r="F474" s="762"/>
      <c r="G474" s="554"/>
      <c r="H474" s="490"/>
      <c r="I474" s="485"/>
    </row>
    <row r="475" spans="1:9" s="486" customFormat="1">
      <c r="A475" s="770"/>
      <c r="B475" s="502"/>
      <c r="C475" s="510"/>
      <c r="D475" s="800"/>
      <c r="E475" s="501"/>
      <c r="F475" s="762"/>
      <c r="G475" s="554"/>
      <c r="H475" s="490"/>
      <c r="I475" s="485"/>
    </row>
    <row r="476" spans="1:9" s="486" customFormat="1">
      <c r="A476" s="770"/>
      <c r="B476" s="502"/>
      <c r="C476" s="510"/>
      <c r="D476" s="800"/>
      <c r="E476" s="501"/>
      <c r="F476" s="762"/>
      <c r="G476" s="554"/>
      <c r="H476" s="490"/>
      <c r="I476" s="485"/>
    </row>
    <row r="477" spans="1:9" s="486" customFormat="1">
      <c r="A477" s="770"/>
      <c r="B477" s="502"/>
      <c r="C477" s="510"/>
      <c r="D477" s="800"/>
      <c r="E477" s="501"/>
      <c r="F477" s="762"/>
      <c r="G477" s="554"/>
      <c r="H477" s="490"/>
      <c r="I477" s="485"/>
    </row>
    <row r="478" spans="1:9" s="486" customFormat="1">
      <c r="A478" s="770"/>
      <c r="B478" s="502"/>
      <c r="C478" s="510"/>
      <c r="D478" s="800"/>
      <c r="E478" s="501"/>
      <c r="F478" s="762"/>
      <c r="G478" s="554"/>
      <c r="H478" s="490"/>
      <c r="I478" s="485"/>
    </row>
    <row r="479" spans="1:9" s="486" customFormat="1">
      <c r="A479" s="770"/>
      <c r="B479" s="502"/>
      <c r="C479" s="510"/>
      <c r="D479" s="800"/>
      <c r="E479" s="501"/>
      <c r="F479" s="762"/>
      <c r="G479" s="554"/>
      <c r="H479" s="490"/>
      <c r="I479" s="485"/>
    </row>
    <row r="480" spans="1:9" s="486" customFormat="1">
      <c r="A480" s="770"/>
      <c r="B480" s="502"/>
      <c r="C480" s="510"/>
      <c r="D480" s="800"/>
      <c r="E480" s="501"/>
      <c r="F480" s="762"/>
      <c r="G480" s="554"/>
      <c r="H480" s="490"/>
      <c r="I480" s="485"/>
    </row>
    <row r="481" spans="1:9" s="486" customFormat="1">
      <c r="A481" s="770"/>
      <c r="B481" s="502"/>
      <c r="C481" s="510"/>
      <c r="D481" s="800"/>
      <c r="E481" s="501"/>
      <c r="F481" s="762"/>
      <c r="G481" s="554"/>
      <c r="H481" s="490"/>
      <c r="I481" s="485"/>
    </row>
    <row r="482" spans="1:9" s="486" customFormat="1">
      <c r="A482" s="770"/>
      <c r="B482" s="502"/>
      <c r="C482" s="510"/>
      <c r="D482" s="800"/>
      <c r="E482" s="501"/>
      <c r="F482" s="762"/>
      <c r="G482" s="554"/>
      <c r="H482" s="490"/>
      <c r="I482" s="485"/>
    </row>
    <row r="483" spans="1:9" s="486" customFormat="1">
      <c r="A483" s="770"/>
      <c r="B483" s="502"/>
      <c r="C483" s="510"/>
      <c r="D483" s="800"/>
      <c r="E483" s="501"/>
      <c r="F483" s="762"/>
      <c r="G483" s="554"/>
      <c r="H483" s="490"/>
      <c r="I483" s="485"/>
    </row>
    <row r="484" spans="1:9" s="486" customFormat="1">
      <c r="A484" s="770"/>
      <c r="B484" s="502"/>
      <c r="C484" s="510"/>
      <c r="D484" s="800"/>
      <c r="E484" s="501"/>
      <c r="F484" s="762"/>
      <c r="G484" s="554"/>
      <c r="H484" s="490"/>
      <c r="I484" s="485"/>
    </row>
    <row r="485" spans="1:9" s="486" customFormat="1">
      <c r="A485" s="770"/>
      <c r="B485" s="504" t="s">
        <v>1540</v>
      </c>
      <c r="C485" s="510"/>
      <c r="D485" s="800"/>
      <c r="E485" s="501"/>
      <c r="F485" s="763"/>
      <c r="G485" s="554"/>
      <c r="H485" s="490"/>
      <c r="I485" s="485"/>
    </row>
    <row r="486" spans="1:9" s="486" customFormat="1">
      <c r="A486" s="770"/>
      <c r="B486" s="502"/>
      <c r="C486" s="510"/>
      <c r="D486" s="800"/>
      <c r="E486" s="501"/>
      <c r="F486" s="762"/>
      <c r="G486" s="554"/>
      <c r="H486" s="490"/>
      <c r="I486" s="485"/>
    </row>
    <row r="487" spans="1:9" s="486" customFormat="1" ht="21" thickBot="1">
      <c r="A487" s="837"/>
      <c r="B487" s="784"/>
      <c r="C487" s="841"/>
      <c r="D487" s="838"/>
      <c r="E487" s="786"/>
      <c r="F487" s="787"/>
      <c r="G487" s="554"/>
      <c r="H487" s="490"/>
      <c r="I487" s="485"/>
    </row>
    <row r="488" spans="1:9" s="486" customFormat="1">
      <c r="A488" s="839"/>
      <c r="B488" s="815"/>
      <c r="C488" s="842"/>
      <c r="D488" s="840"/>
      <c r="E488" s="818"/>
      <c r="F488" s="819"/>
      <c r="G488" s="554"/>
      <c r="H488" s="490"/>
      <c r="I488" s="485"/>
    </row>
    <row r="489" spans="1:9" s="486" customFormat="1">
      <c r="A489" s="770"/>
      <c r="B489" s="504" t="s">
        <v>1541</v>
      </c>
      <c r="C489" s="510"/>
      <c r="D489" s="800"/>
      <c r="E489" s="501"/>
      <c r="F489" s="764"/>
      <c r="G489" s="554"/>
      <c r="H489" s="490"/>
      <c r="I489" s="485"/>
    </row>
    <row r="490" spans="1:9" s="486" customFormat="1">
      <c r="A490" s="770"/>
      <c r="B490" s="502"/>
      <c r="C490" s="510"/>
      <c r="D490" s="800"/>
      <c r="E490" s="501"/>
      <c r="F490" s="762"/>
      <c r="G490" s="554"/>
      <c r="H490" s="490"/>
      <c r="I490" s="485"/>
    </row>
    <row r="491" spans="1:9" s="486" customFormat="1">
      <c r="A491" s="770"/>
      <c r="B491" s="502"/>
      <c r="C491" s="510"/>
      <c r="D491" s="800"/>
      <c r="E491" s="501"/>
      <c r="F491" s="762"/>
      <c r="G491" s="554"/>
      <c r="H491" s="490"/>
      <c r="I491" s="485"/>
    </row>
    <row r="492" spans="1:9" s="486" customFormat="1" ht="319.5" customHeight="1">
      <c r="A492" s="770" t="s">
        <v>49</v>
      </c>
      <c r="B492" s="502" t="s">
        <v>1350</v>
      </c>
      <c r="C492" s="510" t="s">
        <v>31</v>
      </c>
      <c r="D492" s="800"/>
      <c r="E492" s="501"/>
      <c r="F492" s="762"/>
      <c r="G492" s="554"/>
      <c r="H492" s="490"/>
      <c r="I492" s="485"/>
    </row>
    <row r="493" spans="1:9" s="486" customFormat="1">
      <c r="A493" s="770"/>
      <c r="B493" s="502"/>
      <c r="C493" s="510"/>
      <c r="D493" s="800"/>
      <c r="E493" s="501"/>
      <c r="F493" s="762"/>
      <c r="G493" s="554"/>
      <c r="H493" s="490"/>
      <c r="I493" s="485"/>
    </row>
    <row r="494" spans="1:9" s="486" customFormat="1" ht="101.25">
      <c r="A494" s="770" t="s">
        <v>50</v>
      </c>
      <c r="B494" s="502" t="s">
        <v>1522</v>
      </c>
      <c r="C494" s="510" t="s">
        <v>31</v>
      </c>
      <c r="D494" s="802"/>
      <c r="E494" s="501"/>
      <c r="F494" s="762"/>
      <c r="G494" s="554"/>
      <c r="H494" s="490"/>
      <c r="I494" s="485"/>
    </row>
    <row r="495" spans="1:9" s="486" customFormat="1">
      <c r="A495" s="770"/>
      <c r="B495" s="502"/>
      <c r="C495" s="480"/>
      <c r="D495" s="802"/>
      <c r="E495" s="501"/>
      <c r="F495" s="762"/>
      <c r="G495" s="554"/>
      <c r="H495" s="490"/>
      <c r="I495" s="485"/>
    </row>
    <row r="496" spans="1:9" s="486" customFormat="1" ht="101.25">
      <c r="A496" s="770" t="s">
        <v>52</v>
      </c>
      <c r="B496" s="502" t="s">
        <v>1351</v>
      </c>
      <c r="C496" s="510" t="s">
        <v>31</v>
      </c>
      <c r="D496" s="802"/>
      <c r="E496" s="511"/>
      <c r="F496" s="762"/>
      <c r="G496" s="554"/>
      <c r="H496" s="491"/>
      <c r="I496" s="485"/>
    </row>
    <row r="497" spans="1:9" s="486" customFormat="1">
      <c r="A497" s="770"/>
      <c r="B497" s="502"/>
      <c r="C497" s="480"/>
      <c r="D497" s="802"/>
      <c r="E497" s="511"/>
      <c r="F497" s="762"/>
      <c r="G497" s="554"/>
      <c r="H497" s="491"/>
      <c r="I497" s="485"/>
    </row>
    <row r="498" spans="1:9" s="486" customFormat="1">
      <c r="A498" s="770" t="s">
        <v>53</v>
      </c>
      <c r="B498" s="502" t="s">
        <v>1352</v>
      </c>
      <c r="C498" s="510" t="s">
        <v>31</v>
      </c>
      <c r="D498" s="802"/>
      <c r="E498" s="511"/>
      <c r="F498" s="762"/>
      <c r="G498" s="554"/>
      <c r="H498" s="491"/>
      <c r="I498" s="485"/>
    </row>
    <row r="499" spans="1:9" s="486" customFormat="1">
      <c r="A499" s="770"/>
      <c r="B499" s="502"/>
      <c r="C499" s="480"/>
      <c r="D499" s="802"/>
      <c r="E499" s="511"/>
      <c r="F499" s="762"/>
      <c r="G499" s="554"/>
      <c r="H499" s="491"/>
      <c r="I499" s="485"/>
    </row>
    <row r="500" spans="1:9" s="486" customFormat="1" ht="263.25">
      <c r="A500" s="770" t="s">
        <v>54</v>
      </c>
      <c r="B500" s="502" t="s">
        <v>1353</v>
      </c>
      <c r="C500" s="510" t="s">
        <v>31</v>
      </c>
      <c r="D500" s="802"/>
      <c r="E500" s="511"/>
      <c r="F500" s="762"/>
      <c r="G500" s="554"/>
      <c r="H500" s="491"/>
      <c r="I500" s="485"/>
    </row>
    <row r="501" spans="1:9" s="486" customFormat="1">
      <c r="A501" s="770"/>
      <c r="B501" s="502"/>
      <c r="C501" s="480"/>
      <c r="D501" s="802"/>
      <c r="E501" s="511"/>
      <c r="F501" s="762"/>
      <c r="G501" s="554"/>
      <c r="H501" s="491"/>
      <c r="I501" s="485"/>
    </row>
    <row r="502" spans="1:9" s="486" customFormat="1" ht="81">
      <c r="A502" s="770" t="s">
        <v>55</v>
      </c>
      <c r="B502" s="502" t="s">
        <v>1354</v>
      </c>
      <c r="C502" s="512" t="s">
        <v>44</v>
      </c>
      <c r="D502" s="802"/>
      <c r="E502" s="511"/>
      <c r="F502" s="762"/>
      <c r="G502" s="554"/>
      <c r="H502" s="491"/>
      <c r="I502" s="485"/>
    </row>
    <row r="503" spans="1:9" s="486" customFormat="1">
      <c r="A503" s="770"/>
      <c r="B503" s="502"/>
      <c r="C503" s="512"/>
      <c r="D503" s="802"/>
      <c r="E503" s="511"/>
      <c r="F503" s="762"/>
      <c r="G503" s="554"/>
      <c r="H503" s="491"/>
      <c r="I503" s="485"/>
    </row>
    <row r="504" spans="1:9" s="486" customFormat="1" ht="225" customHeight="1">
      <c r="A504" s="770" t="s">
        <v>56</v>
      </c>
      <c r="B504" s="513" t="s">
        <v>1523</v>
      </c>
      <c r="C504" s="510" t="s">
        <v>31</v>
      </c>
      <c r="D504" s="793"/>
      <c r="E504" s="511"/>
      <c r="F504" s="762"/>
      <c r="G504" s="554"/>
      <c r="H504" s="491"/>
      <c r="I504" s="485"/>
    </row>
    <row r="505" spans="1:9" s="486" customFormat="1">
      <c r="A505" s="770"/>
      <c r="B505" s="513"/>
      <c r="C505" s="514"/>
      <c r="D505" s="793"/>
      <c r="E505" s="511"/>
      <c r="F505" s="762"/>
      <c r="G505" s="554"/>
      <c r="H505" s="491"/>
      <c r="I505" s="485"/>
    </row>
    <row r="506" spans="1:9" s="486" customFormat="1" ht="182.25">
      <c r="A506" s="770" t="s">
        <v>57</v>
      </c>
      <c r="B506" s="505" t="s">
        <v>1355</v>
      </c>
      <c r="C506" s="514" t="s">
        <v>31</v>
      </c>
      <c r="D506" s="800"/>
      <c r="E506" s="507"/>
      <c r="F506" s="762"/>
      <c r="G506" s="554"/>
      <c r="H506" s="492"/>
      <c r="I506" s="485"/>
    </row>
    <row r="507" spans="1:9" s="486" customFormat="1">
      <c r="A507" s="770"/>
      <c r="B507" s="505"/>
      <c r="C507" s="514"/>
      <c r="D507" s="800"/>
      <c r="E507" s="507"/>
      <c r="F507" s="762"/>
      <c r="G507" s="554"/>
      <c r="H507" s="492"/>
      <c r="I507" s="485"/>
    </row>
    <row r="508" spans="1:9" s="486" customFormat="1" ht="60.75">
      <c r="A508" s="770" t="s">
        <v>58</v>
      </c>
      <c r="B508" s="505" t="s">
        <v>1356</v>
      </c>
      <c r="C508" s="510" t="s">
        <v>43</v>
      </c>
      <c r="D508" s="800"/>
      <c r="E508" s="507"/>
      <c r="F508" s="762"/>
      <c r="G508" s="554"/>
      <c r="H508" s="492"/>
      <c r="I508" s="485"/>
    </row>
    <row r="509" spans="1:9" s="486" customFormat="1">
      <c r="A509" s="770"/>
      <c r="B509" s="505"/>
      <c r="C509" s="510"/>
      <c r="D509" s="800"/>
      <c r="E509" s="507"/>
      <c r="F509" s="762"/>
      <c r="G509" s="554"/>
      <c r="H509" s="492"/>
      <c r="I509" s="485"/>
    </row>
    <row r="510" spans="1:9" s="486" customFormat="1">
      <c r="A510" s="770"/>
      <c r="B510" s="539" t="s">
        <v>1540</v>
      </c>
      <c r="C510" s="510"/>
      <c r="D510" s="800"/>
      <c r="E510" s="507"/>
      <c r="F510" s="763"/>
      <c r="G510" s="554"/>
      <c r="H510" s="492"/>
      <c r="I510" s="485"/>
    </row>
    <row r="511" spans="1:9" s="486" customFormat="1" ht="21" thickBot="1">
      <c r="A511" s="837"/>
      <c r="B511" s="843"/>
      <c r="C511" s="841"/>
      <c r="D511" s="838"/>
      <c r="E511" s="844"/>
      <c r="F511" s="787"/>
      <c r="G511" s="554"/>
      <c r="H511" s="492"/>
      <c r="I511" s="485"/>
    </row>
    <row r="512" spans="1:9" s="486" customFormat="1">
      <c r="A512" s="839"/>
      <c r="B512" s="845"/>
      <c r="C512" s="842"/>
      <c r="D512" s="840"/>
      <c r="E512" s="846"/>
      <c r="F512" s="819"/>
      <c r="G512" s="554"/>
      <c r="H512" s="492"/>
      <c r="I512" s="485"/>
    </row>
    <row r="513" spans="1:9" s="486" customFormat="1">
      <c r="A513" s="770"/>
      <c r="B513" s="539" t="s">
        <v>1541</v>
      </c>
      <c r="C513" s="510"/>
      <c r="D513" s="800"/>
      <c r="E513" s="507"/>
      <c r="F513" s="764"/>
      <c r="G513" s="554"/>
      <c r="H513" s="492"/>
      <c r="I513" s="485"/>
    </row>
    <row r="514" spans="1:9" s="486" customFormat="1">
      <c r="A514" s="770"/>
      <c r="B514" s="505"/>
      <c r="C514" s="510"/>
      <c r="D514" s="800"/>
      <c r="E514" s="507"/>
      <c r="F514" s="762"/>
      <c r="G514" s="554"/>
      <c r="H514" s="492"/>
      <c r="I514" s="485"/>
    </row>
    <row r="515" spans="1:9" s="486" customFormat="1">
      <c r="A515" s="770"/>
      <c r="B515" s="505"/>
      <c r="C515" s="510"/>
      <c r="D515" s="800"/>
      <c r="E515" s="507"/>
      <c r="F515" s="762"/>
      <c r="G515" s="554"/>
      <c r="H515" s="492"/>
      <c r="I515" s="485"/>
    </row>
    <row r="516" spans="1:9" s="486" customFormat="1">
      <c r="A516" s="770" t="s">
        <v>49</v>
      </c>
      <c r="B516" s="505" t="s">
        <v>1357</v>
      </c>
      <c r="C516" s="510" t="s">
        <v>1358</v>
      </c>
      <c r="D516" s="800"/>
      <c r="E516" s="507"/>
      <c r="F516" s="762"/>
      <c r="G516" s="554"/>
      <c r="H516" s="492"/>
      <c r="I516" s="485"/>
    </row>
    <row r="517" spans="1:9" s="486" customFormat="1">
      <c r="A517" s="770"/>
      <c r="B517" s="505"/>
      <c r="C517" s="510"/>
      <c r="D517" s="800"/>
      <c r="E517" s="507"/>
      <c r="F517" s="762"/>
      <c r="G517" s="554"/>
      <c r="H517" s="492"/>
      <c r="I517" s="485"/>
    </row>
    <row r="518" spans="1:9" s="486" customFormat="1" ht="409.5">
      <c r="A518" s="770" t="s">
        <v>50</v>
      </c>
      <c r="B518" s="515" t="s">
        <v>1524</v>
      </c>
      <c r="C518" s="516" t="s">
        <v>31</v>
      </c>
      <c r="D518" s="800"/>
      <c r="E518" s="507"/>
      <c r="F518" s="762"/>
      <c r="G518" s="554"/>
      <c r="H518" s="492"/>
      <c r="I518" s="485"/>
    </row>
    <row r="519" spans="1:9" s="486" customFormat="1">
      <c r="A519" s="770"/>
      <c r="B519" s="515"/>
      <c r="C519" s="516"/>
      <c r="D519" s="800"/>
      <c r="E519" s="507"/>
      <c r="F519" s="762"/>
      <c r="G519" s="554"/>
      <c r="H519" s="492"/>
      <c r="I519" s="485"/>
    </row>
    <row r="520" spans="1:9" s="486" customFormat="1" ht="81">
      <c r="A520" s="761" t="s">
        <v>52</v>
      </c>
      <c r="B520" s="517" t="s">
        <v>1359</v>
      </c>
      <c r="C520" s="518" t="s">
        <v>44</v>
      </c>
      <c r="D520" s="793"/>
      <c r="E520" s="503"/>
      <c r="F520" s="762"/>
      <c r="G520" s="554"/>
      <c r="H520" s="474"/>
      <c r="I520" s="485"/>
    </row>
    <row r="521" spans="1:9" s="486" customFormat="1">
      <c r="A521" s="761"/>
      <c r="B521" s="517"/>
      <c r="C521" s="518"/>
      <c r="D521" s="793"/>
      <c r="E521" s="503"/>
      <c r="F521" s="762"/>
      <c r="G521" s="554"/>
      <c r="H521" s="474"/>
      <c r="I521" s="485"/>
    </row>
    <row r="522" spans="1:9" s="486" customFormat="1" ht="101.25">
      <c r="A522" s="770" t="s">
        <v>53</v>
      </c>
      <c r="B522" s="517" t="s">
        <v>1360</v>
      </c>
      <c r="C522" s="481" t="s">
        <v>31</v>
      </c>
      <c r="D522" s="800"/>
      <c r="E522" s="503"/>
      <c r="F522" s="762"/>
      <c r="G522" s="554"/>
      <c r="H522" s="474"/>
      <c r="I522" s="485"/>
    </row>
    <row r="523" spans="1:9" s="486" customFormat="1">
      <c r="A523" s="770"/>
      <c r="B523" s="517"/>
      <c r="C523" s="481"/>
      <c r="D523" s="800"/>
      <c r="E523" s="503"/>
      <c r="F523" s="762"/>
      <c r="G523" s="554"/>
      <c r="H523" s="474"/>
      <c r="I523" s="485"/>
    </row>
    <row r="524" spans="1:9" s="486" customFormat="1" ht="101.25">
      <c r="A524" s="770" t="s">
        <v>54</v>
      </c>
      <c r="B524" s="517" t="s">
        <v>1361</v>
      </c>
      <c r="C524" s="481" t="s">
        <v>44</v>
      </c>
      <c r="D524" s="800"/>
      <c r="E524" s="503"/>
      <c r="F524" s="762"/>
      <c r="G524" s="554"/>
      <c r="H524" s="474"/>
      <c r="I524" s="485"/>
    </row>
    <row r="525" spans="1:9" s="486" customFormat="1">
      <c r="A525" s="770"/>
      <c r="B525" s="517"/>
      <c r="C525" s="481"/>
      <c r="D525" s="800"/>
      <c r="E525" s="503"/>
      <c r="F525" s="762"/>
      <c r="G525" s="554"/>
      <c r="H525" s="474"/>
      <c r="I525" s="485"/>
    </row>
    <row r="526" spans="1:9" s="486" customFormat="1" ht="121.5">
      <c r="A526" s="770" t="s">
        <v>55</v>
      </c>
      <c r="B526" s="517" t="s">
        <v>1362</v>
      </c>
      <c r="C526" s="481" t="s">
        <v>31</v>
      </c>
      <c r="D526" s="800"/>
      <c r="E526" s="503"/>
      <c r="F526" s="762"/>
      <c r="G526" s="554"/>
      <c r="H526" s="474"/>
      <c r="I526" s="485"/>
    </row>
    <row r="527" spans="1:9" s="486" customFormat="1">
      <c r="A527" s="770"/>
      <c r="B527" s="517"/>
      <c r="C527" s="481"/>
      <c r="D527" s="800"/>
      <c r="E527" s="503"/>
      <c r="F527" s="762"/>
      <c r="G527" s="554"/>
      <c r="H527" s="474"/>
      <c r="I527" s="485"/>
    </row>
    <row r="528" spans="1:9" s="486" customFormat="1" ht="283.5">
      <c r="A528" s="770" t="s">
        <v>56</v>
      </c>
      <c r="B528" s="517" t="s">
        <v>1525</v>
      </c>
      <c r="C528" s="481" t="s">
        <v>1218</v>
      </c>
      <c r="D528" s="800"/>
      <c r="E528" s="503"/>
      <c r="F528" s="762"/>
      <c r="G528" s="554"/>
      <c r="H528" s="474"/>
      <c r="I528" s="485"/>
    </row>
    <row r="529" spans="1:9" s="486" customFormat="1">
      <c r="A529" s="770"/>
      <c r="B529" s="517"/>
      <c r="C529" s="481"/>
      <c r="D529" s="800"/>
      <c r="E529" s="503"/>
      <c r="F529" s="762"/>
      <c r="G529" s="554"/>
      <c r="H529" s="474"/>
      <c r="I529" s="485"/>
    </row>
    <row r="530" spans="1:9" s="486" customFormat="1">
      <c r="A530" s="770"/>
      <c r="B530" s="517"/>
      <c r="C530" s="481"/>
      <c r="D530" s="800"/>
      <c r="E530" s="503"/>
      <c r="F530" s="762"/>
      <c r="G530" s="554"/>
      <c r="H530" s="474"/>
      <c r="I530" s="485"/>
    </row>
    <row r="531" spans="1:9" s="486" customFormat="1">
      <c r="A531" s="770"/>
      <c r="B531" s="517"/>
      <c r="C531" s="481"/>
      <c r="D531" s="800"/>
      <c r="E531" s="503"/>
      <c r="F531" s="762"/>
      <c r="G531" s="554"/>
      <c r="H531" s="474"/>
      <c r="I531" s="485"/>
    </row>
    <row r="532" spans="1:9" s="486" customFormat="1">
      <c r="A532" s="770"/>
      <c r="B532" s="517"/>
      <c r="C532" s="481"/>
      <c r="D532" s="800"/>
      <c r="E532" s="503"/>
      <c r="F532" s="762"/>
      <c r="G532" s="554"/>
      <c r="H532" s="474"/>
      <c r="I532" s="485"/>
    </row>
    <row r="533" spans="1:9" s="486" customFormat="1">
      <c r="A533" s="770"/>
      <c r="B533" s="517"/>
      <c r="C533" s="481"/>
      <c r="D533" s="800"/>
      <c r="E533" s="503"/>
      <c r="F533" s="762"/>
      <c r="G533" s="554"/>
      <c r="H533" s="474"/>
      <c r="I533" s="485"/>
    </row>
    <row r="534" spans="1:9" s="486" customFormat="1">
      <c r="A534" s="770"/>
      <c r="B534" s="517"/>
      <c r="C534" s="481"/>
      <c r="D534" s="800"/>
      <c r="E534" s="503"/>
      <c r="F534" s="762"/>
      <c r="G534" s="554"/>
      <c r="H534" s="474"/>
      <c r="I534" s="485"/>
    </row>
    <row r="535" spans="1:9" s="486" customFormat="1">
      <c r="A535" s="770"/>
      <c r="B535" s="517"/>
      <c r="C535" s="481"/>
      <c r="D535" s="800"/>
      <c r="E535" s="503"/>
      <c r="F535" s="762"/>
      <c r="G535" s="554"/>
      <c r="H535" s="474"/>
      <c r="I535" s="485"/>
    </row>
    <row r="536" spans="1:9" s="486" customFormat="1">
      <c r="A536" s="770"/>
      <c r="B536" s="517"/>
      <c r="C536" s="481"/>
      <c r="D536" s="800"/>
      <c r="E536" s="503"/>
      <c r="F536" s="762"/>
      <c r="G536" s="554"/>
      <c r="H536" s="474"/>
      <c r="I536" s="485"/>
    </row>
    <row r="537" spans="1:9" s="486" customFormat="1">
      <c r="A537" s="770"/>
      <c r="B537" s="517"/>
      <c r="C537" s="481"/>
      <c r="D537" s="800"/>
      <c r="E537" s="503"/>
      <c r="F537" s="762"/>
      <c r="G537" s="554"/>
      <c r="H537" s="474"/>
      <c r="I537" s="485"/>
    </row>
    <row r="538" spans="1:9" s="486" customFormat="1">
      <c r="A538" s="770"/>
      <c r="B538" s="517"/>
      <c r="C538" s="481"/>
      <c r="D538" s="800"/>
      <c r="E538" s="503"/>
      <c r="F538" s="762"/>
      <c r="G538" s="554"/>
      <c r="H538" s="474"/>
      <c r="I538" s="485"/>
    </row>
    <row r="539" spans="1:9" s="486" customFormat="1">
      <c r="A539" s="770"/>
      <c r="B539" s="517"/>
      <c r="C539" s="481"/>
      <c r="D539" s="800"/>
      <c r="E539" s="503"/>
      <c r="F539" s="762"/>
      <c r="G539" s="554"/>
      <c r="H539" s="474"/>
      <c r="I539" s="485"/>
    </row>
    <row r="540" spans="1:9" s="486" customFormat="1">
      <c r="A540" s="770"/>
      <c r="B540" s="517"/>
      <c r="C540" s="481"/>
      <c r="D540" s="800"/>
      <c r="E540" s="503"/>
      <c r="F540" s="762"/>
      <c r="G540" s="554"/>
      <c r="H540" s="474"/>
      <c r="I540" s="485"/>
    </row>
    <row r="541" spans="1:9" s="486" customFormat="1">
      <c r="A541" s="770"/>
      <c r="B541" s="540" t="s">
        <v>1481</v>
      </c>
      <c r="C541" s="481"/>
      <c r="D541" s="800"/>
      <c r="E541" s="503"/>
      <c r="F541" s="763"/>
      <c r="G541" s="554"/>
      <c r="H541" s="474"/>
      <c r="I541" s="485"/>
    </row>
    <row r="542" spans="1:9" s="486" customFormat="1">
      <c r="A542" s="770"/>
      <c r="B542" s="517"/>
      <c r="C542" s="481"/>
      <c r="D542" s="800"/>
      <c r="E542" s="503"/>
      <c r="F542" s="762"/>
      <c r="G542" s="554"/>
      <c r="H542" s="474"/>
      <c r="I542" s="485"/>
    </row>
    <row r="543" spans="1:9" s="486" customFormat="1">
      <c r="A543" s="770"/>
      <c r="B543" s="517"/>
      <c r="C543" s="481"/>
      <c r="D543" s="800"/>
      <c r="E543" s="503"/>
      <c r="F543" s="762"/>
      <c r="G543" s="554"/>
      <c r="H543" s="474"/>
      <c r="I543" s="485"/>
    </row>
    <row r="544" spans="1:9" s="486" customFormat="1" ht="21" thickBot="1">
      <c r="A544" s="837"/>
      <c r="B544" s="847"/>
      <c r="C544" s="848"/>
      <c r="D544" s="838"/>
      <c r="E544" s="820"/>
      <c r="F544" s="787"/>
      <c r="G544" s="554"/>
      <c r="H544" s="474"/>
      <c r="I544" s="485"/>
    </row>
    <row r="545" spans="1:9" s="486" customFormat="1">
      <c r="A545" s="770"/>
      <c r="B545" s="517"/>
      <c r="C545" s="481"/>
      <c r="D545" s="800"/>
      <c r="E545" s="503"/>
      <c r="F545" s="762"/>
      <c r="G545" s="554"/>
      <c r="H545" s="474"/>
      <c r="I545" s="485"/>
    </row>
    <row r="546" spans="1:9" s="486" customFormat="1">
      <c r="A546" s="770"/>
      <c r="B546" s="540" t="s">
        <v>1482</v>
      </c>
      <c r="C546" s="481"/>
      <c r="D546" s="800"/>
      <c r="E546" s="503"/>
      <c r="F546" s="764"/>
      <c r="G546" s="554"/>
      <c r="H546" s="474"/>
      <c r="I546" s="485"/>
    </row>
    <row r="547" spans="1:9" s="486" customFormat="1">
      <c r="A547" s="770"/>
      <c r="B547" s="517"/>
      <c r="C547" s="481"/>
      <c r="D547" s="800"/>
      <c r="E547" s="503"/>
      <c r="F547" s="762"/>
      <c r="G547" s="554"/>
      <c r="H547" s="474"/>
      <c r="I547" s="485"/>
    </row>
    <row r="548" spans="1:9" s="486" customFormat="1" ht="238.5" customHeight="1">
      <c r="A548" s="770"/>
      <c r="B548" s="517" t="s">
        <v>1363</v>
      </c>
      <c r="C548" s="481"/>
      <c r="D548" s="800"/>
      <c r="E548" s="503"/>
      <c r="F548" s="762"/>
      <c r="G548" s="554"/>
      <c r="H548" s="474"/>
      <c r="I548" s="485"/>
    </row>
    <row r="549" spans="1:9" s="486" customFormat="1" ht="344.25">
      <c r="A549" s="770"/>
      <c r="B549" s="517" t="s">
        <v>1364</v>
      </c>
      <c r="C549" s="481"/>
      <c r="D549" s="800"/>
      <c r="E549" s="503"/>
      <c r="F549" s="762"/>
      <c r="G549" s="554"/>
      <c r="H549" s="474"/>
      <c r="I549" s="485"/>
    </row>
    <row r="550" spans="1:9" s="486" customFormat="1">
      <c r="A550" s="770"/>
      <c r="B550" s="517"/>
      <c r="C550" s="481"/>
      <c r="D550" s="800"/>
      <c r="E550" s="503"/>
      <c r="F550" s="762"/>
      <c r="G550" s="554"/>
      <c r="H550" s="474"/>
      <c r="I550" s="485"/>
    </row>
    <row r="551" spans="1:9" s="486" customFormat="1" ht="384.75">
      <c r="A551" s="770" t="s">
        <v>49</v>
      </c>
      <c r="B551" s="517" t="s">
        <v>1526</v>
      </c>
      <c r="C551" s="481" t="s">
        <v>31</v>
      </c>
      <c r="D551" s="800"/>
      <c r="E551" s="503"/>
      <c r="F551" s="762"/>
      <c r="G551" s="554"/>
      <c r="H551" s="474"/>
      <c r="I551" s="485"/>
    </row>
    <row r="552" spans="1:9" s="486" customFormat="1">
      <c r="A552" s="770"/>
      <c r="B552" s="517"/>
      <c r="C552" s="481"/>
      <c r="D552" s="800"/>
      <c r="E552" s="503"/>
      <c r="F552" s="762"/>
      <c r="G552" s="554"/>
      <c r="H552" s="474"/>
      <c r="I552" s="485"/>
    </row>
    <row r="553" spans="1:9" s="486" customFormat="1" ht="222.75">
      <c r="A553" s="770" t="s">
        <v>50</v>
      </c>
      <c r="B553" s="519" t="s">
        <v>1527</v>
      </c>
      <c r="C553" s="481" t="s">
        <v>31</v>
      </c>
      <c r="D553" s="800"/>
      <c r="E553" s="503"/>
      <c r="F553" s="762"/>
      <c r="G553" s="554"/>
      <c r="H553" s="474"/>
      <c r="I553" s="485"/>
    </row>
    <row r="554" spans="1:9" s="486" customFormat="1">
      <c r="A554" s="770"/>
      <c r="B554" s="519"/>
      <c r="C554" s="481"/>
      <c r="D554" s="800"/>
      <c r="E554" s="503"/>
      <c r="F554" s="762"/>
      <c r="G554" s="554"/>
      <c r="H554" s="474"/>
      <c r="I554" s="485"/>
    </row>
    <row r="555" spans="1:9" s="486" customFormat="1" ht="121.5">
      <c r="A555" s="770" t="s">
        <v>52</v>
      </c>
      <c r="B555" s="520" t="s">
        <v>1528</v>
      </c>
      <c r="C555" s="481" t="s">
        <v>31</v>
      </c>
      <c r="D555" s="803"/>
      <c r="E555" s="503"/>
      <c r="F555" s="762"/>
      <c r="G555" s="554"/>
      <c r="H555" s="474"/>
      <c r="I555" s="485"/>
    </row>
    <row r="556" spans="1:9" s="486" customFormat="1">
      <c r="A556" s="770"/>
      <c r="B556" s="520"/>
      <c r="C556" s="481"/>
      <c r="D556" s="803"/>
      <c r="E556" s="503"/>
      <c r="F556" s="762"/>
      <c r="G556" s="554"/>
      <c r="H556" s="474"/>
      <c r="I556" s="485"/>
    </row>
    <row r="557" spans="1:9" s="486" customFormat="1">
      <c r="A557" s="770"/>
      <c r="B557" s="520"/>
      <c r="C557" s="481"/>
      <c r="D557" s="803"/>
      <c r="E557" s="503"/>
      <c r="F557" s="762"/>
      <c r="G557" s="554"/>
      <c r="H557" s="474"/>
      <c r="I557" s="485"/>
    </row>
    <row r="558" spans="1:9" s="486" customFormat="1">
      <c r="A558" s="770"/>
      <c r="B558" s="520"/>
      <c r="C558" s="481"/>
      <c r="D558" s="803"/>
      <c r="E558" s="503"/>
      <c r="F558" s="762"/>
      <c r="G558" s="554"/>
      <c r="H558" s="474"/>
      <c r="I558" s="485"/>
    </row>
    <row r="559" spans="1:9" s="486" customFormat="1">
      <c r="A559" s="770"/>
      <c r="B559" s="520"/>
      <c r="C559" s="481"/>
      <c r="D559" s="803"/>
      <c r="E559" s="503"/>
      <c r="F559" s="762"/>
      <c r="G559" s="554"/>
      <c r="H559" s="474"/>
      <c r="I559" s="485"/>
    </row>
    <row r="560" spans="1:9" s="486" customFormat="1">
      <c r="A560" s="770"/>
      <c r="B560" s="520"/>
      <c r="C560" s="481"/>
      <c r="D560" s="803"/>
      <c r="E560" s="503"/>
      <c r="F560" s="762"/>
      <c r="G560" s="554"/>
      <c r="H560" s="474"/>
      <c r="I560" s="485"/>
    </row>
    <row r="561" spans="1:9" s="486" customFormat="1">
      <c r="A561" s="770"/>
      <c r="B561" s="520"/>
      <c r="C561" s="481"/>
      <c r="D561" s="803"/>
      <c r="E561" s="503"/>
      <c r="F561" s="762"/>
      <c r="G561" s="554"/>
      <c r="H561" s="474"/>
      <c r="I561" s="485"/>
    </row>
    <row r="562" spans="1:9" s="486" customFormat="1">
      <c r="A562" s="770"/>
      <c r="B562" s="520"/>
      <c r="C562" s="481"/>
      <c r="D562" s="803"/>
      <c r="E562" s="503"/>
      <c r="F562" s="762"/>
      <c r="G562" s="554"/>
      <c r="H562" s="474"/>
      <c r="I562" s="485"/>
    </row>
    <row r="563" spans="1:9" s="486" customFormat="1">
      <c r="A563" s="770"/>
      <c r="B563" s="541" t="s">
        <v>1481</v>
      </c>
      <c r="C563" s="481"/>
      <c r="D563" s="803"/>
      <c r="E563" s="503"/>
      <c r="F563" s="763"/>
      <c r="G563" s="554"/>
      <c r="H563" s="474"/>
      <c r="I563" s="485"/>
    </row>
    <row r="564" spans="1:9" s="486" customFormat="1">
      <c r="A564" s="770"/>
      <c r="B564" s="520"/>
      <c r="C564" s="481"/>
      <c r="D564" s="803"/>
      <c r="E564" s="503"/>
      <c r="F564" s="762"/>
      <c r="G564" s="554"/>
      <c r="H564" s="474"/>
      <c r="I564" s="485"/>
    </row>
    <row r="565" spans="1:9" s="486" customFormat="1">
      <c r="A565" s="770"/>
      <c r="B565" s="520"/>
      <c r="C565" s="481"/>
      <c r="D565" s="803"/>
      <c r="E565" s="503"/>
      <c r="F565" s="762"/>
      <c r="G565" s="554"/>
      <c r="H565" s="474"/>
      <c r="I565" s="485"/>
    </row>
    <row r="566" spans="1:9" s="486" customFormat="1" ht="21" thickBot="1">
      <c r="A566" s="837"/>
      <c r="B566" s="849"/>
      <c r="C566" s="848"/>
      <c r="D566" s="850"/>
      <c r="E566" s="820"/>
      <c r="F566" s="787"/>
      <c r="G566" s="554"/>
      <c r="H566" s="474"/>
      <c r="I566" s="485"/>
    </row>
    <row r="567" spans="1:9" s="486" customFormat="1">
      <c r="A567" s="770"/>
      <c r="B567" s="520"/>
      <c r="C567" s="481"/>
      <c r="D567" s="803"/>
      <c r="E567" s="503"/>
      <c r="F567" s="762"/>
      <c r="G567" s="554"/>
      <c r="H567" s="474"/>
      <c r="I567" s="485"/>
    </row>
    <row r="568" spans="1:9" s="486" customFormat="1">
      <c r="A568" s="770"/>
      <c r="B568" s="541" t="s">
        <v>1482</v>
      </c>
      <c r="C568" s="481"/>
      <c r="D568" s="803"/>
      <c r="E568" s="503"/>
      <c r="F568" s="764"/>
      <c r="G568" s="554"/>
      <c r="H568" s="474"/>
      <c r="I568" s="485"/>
    </row>
    <row r="569" spans="1:9" s="486" customFormat="1">
      <c r="A569" s="770"/>
      <c r="B569" s="520"/>
      <c r="C569" s="481"/>
      <c r="D569" s="803"/>
      <c r="E569" s="503"/>
      <c r="F569" s="762"/>
      <c r="G569" s="554"/>
      <c r="H569" s="474"/>
      <c r="I569" s="485"/>
    </row>
    <row r="570" spans="1:9" s="486" customFormat="1" ht="234" customHeight="1">
      <c r="A570" s="761" t="s">
        <v>49</v>
      </c>
      <c r="B570" s="520" t="s">
        <v>1365</v>
      </c>
      <c r="C570" s="499" t="s">
        <v>44</v>
      </c>
      <c r="D570" s="803"/>
      <c r="E570" s="503"/>
      <c r="F570" s="762"/>
      <c r="G570" s="554"/>
      <c r="H570" s="493"/>
      <c r="I570" s="485"/>
    </row>
    <row r="571" spans="1:9" s="486" customFormat="1">
      <c r="A571" s="761"/>
      <c r="B571" s="520"/>
      <c r="C571" s="499"/>
      <c r="D571" s="803"/>
      <c r="E571" s="503"/>
      <c r="F571" s="762"/>
      <c r="G571" s="554"/>
      <c r="H571" s="493"/>
      <c r="I571" s="485"/>
    </row>
    <row r="572" spans="1:9" s="486" customFormat="1" ht="344.25">
      <c r="A572" s="761" t="s">
        <v>50</v>
      </c>
      <c r="B572" s="521" t="s">
        <v>1366</v>
      </c>
      <c r="C572" s="499" t="s">
        <v>44</v>
      </c>
      <c r="D572" s="803"/>
      <c r="E572" s="503"/>
      <c r="F572" s="762"/>
      <c r="G572" s="554"/>
      <c r="H572" s="493"/>
      <c r="I572" s="485"/>
    </row>
    <row r="573" spans="1:9" s="486" customFormat="1">
      <c r="A573" s="761"/>
      <c r="B573" s="521"/>
      <c r="C573" s="499"/>
      <c r="D573" s="803"/>
      <c r="E573" s="503"/>
      <c r="F573" s="762"/>
      <c r="G573" s="554"/>
      <c r="H573" s="493"/>
      <c r="I573" s="485"/>
    </row>
    <row r="574" spans="1:9" s="486" customFormat="1" ht="81">
      <c r="A574" s="761" t="s">
        <v>52</v>
      </c>
      <c r="B574" s="520" t="s">
        <v>1367</v>
      </c>
      <c r="C574" s="499" t="s">
        <v>44</v>
      </c>
      <c r="D574" s="803"/>
      <c r="E574" s="503"/>
      <c r="F574" s="762"/>
      <c r="G574" s="554"/>
      <c r="H574" s="493"/>
      <c r="I574" s="485"/>
    </row>
    <row r="575" spans="1:9" s="486" customFormat="1">
      <c r="A575" s="761"/>
      <c r="B575" s="520"/>
      <c r="C575" s="499"/>
      <c r="D575" s="803"/>
      <c r="E575" s="503"/>
      <c r="F575" s="762"/>
      <c r="G575" s="554"/>
      <c r="H575" s="493"/>
      <c r="I575" s="485"/>
    </row>
    <row r="576" spans="1:9" s="486" customFormat="1" ht="121.5">
      <c r="A576" s="761" t="s">
        <v>53</v>
      </c>
      <c r="B576" s="520" t="s">
        <v>1368</v>
      </c>
      <c r="C576" s="499" t="s">
        <v>31</v>
      </c>
      <c r="D576" s="803"/>
      <c r="E576" s="503"/>
      <c r="F576" s="762"/>
      <c r="G576" s="554"/>
      <c r="H576" s="493"/>
      <c r="I576" s="485"/>
    </row>
    <row r="577" spans="1:9" s="486" customFormat="1">
      <c r="A577" s="761"/>
      <c r="B577" s="520"/>
      <c r="C577" s="499"/>
      <c r="D577" s="803"/>
      <c r="E577" s="503"/>
      <c r="F577" s="762"/>
      <c r="G577" s="554"/>
      <c r="H577" s="493"/>
      <c r="I577" s="485"/>
    </row>
    <row r="578" spans="1:9" s="486" customFormat="1" ht="243">
      <c r="A578" s="761" t="s">
        <v>54</v>
      </c>
      <c r="B578" s="502" t="s">
        <v>1529</v>
      </c>
      <c r="C578" s="499" t="s">
        <v>31</v>
      </c>
      <c r="D578" s="800"/>
      <c r="E578" s="503"/>
      <c r="F578" s="762"/>
      <c r="G578" s="554"/>
      <c r="H578" s="493"/>
      <c r="I578" s="485"/>
    </row>
    <row r="579" spans="1:9" s="486" customFormat="1">
      <c r="A579" s="761"/>
      <c r="B579" s="502"/>
      <c r="C579" s="481"/>
      <c r="D579" s="800"/>
      <c r="E579" s="503"/>
      <c r="F579" s="762"/>
      <c r="G579" s="554"/>
      <c r="H579" s="493"/>
      <c r="I579" s="485"/>
    </row>
    <row r="580" spans="1:9" s="486" customFormat="1" ht="409.5">
      <c r="A580" s="761" t="s">
        <v>55</v>
      </c>
      <c r="B580" s="502" t="s">
        <v>1369</v>
      </c>
      <c r="C580" s="499" t="s">
        <v>31</v>
      </c>
      <c r="D580" s="800"/>
      <c r="E580" s="501"/>
      <c r="F580" s="762"/>
      <c r="G580" s="554"/>
      <c r="H580" s="487"/>
      <c r="I580" s="485"/>
    </row>
    <row r="581" spans="1:9" s="486" customFormat="1">
      <c r="A581" s="761"/>
      <c r="B581" s="502"/>
      <c r="C581" s="481"/>
      <c r="D581" s="800"/>
      <c r="E581" s="501"/>
      <c r="F581" s="762"/>
      <c r="G581" s="554"/>
      <c r="H581" s="487"/>
      <c r="I581" s="485"/>
    </row>
    <row r="582" spans="1:9" s="486" customFormat="1">
      <c r="A582" s="761"/>
      <c r="B582" s="504" t="s">
        <v>1481</v>
      </c>
      <c r="C582" s="481"/>
      <c r="D582" s="800"/>
      <c r="E582" s="501"/>
      <c r="F582" s="763"/>
      <c r="G582" s="554"/>
      <c r="H582" s="487"/>
      <c r="I582" s="485"/>
    </row>
    <row r="583" spans="1:9" s="486" customFormat="1" ht="21" thickBot="1">
      <c r="A583" s="788"/>
      <c r="B583" s="784"/>
      <c r="C583" s="848"/>
      <c r="D583" s="838"/>
      <c r="E583" s="786"/>
      <c r="F583" s="787"/>
      <c r="G583" s="554"/>
      <c r="H583" s="487"/>
      <c r="I583" s="485"/>
    </row>
    <row r="584" spans="1:9" s="486" customFormat="1">
      <c r="A584" s="761"/>
      <c r="B584" s="502"/>
      <c r="C584" s="481"/>
      <c r="D584" s="800"/>
      <c r="E584" s="501"/>
      <c r="F584" s="762"/>
      <c r="G584" s="554"/>
      <c r="H584" s="487"/>
      <c r="I584" s="485"/>
    </row>
    <row r="585" spans="1:9" s="486" customFormat="1">
      <c r="A585" s="761"/>
      <c r="B585" s="504" t="s">
        <v>1482</v>
      </c>
      <c r="C585" s="481"/>
      <c r="D585" s="800"/>
      <c r="E585" s="501"/>
      <c r="F585" s="764"/>
      <c r="G585" s="554"/>
      <c r="H585" s="487"/>
      <c r="I585" s="485"/>
    </row>
    <row r="586" spans="1:9" s="486" customFormat="1">
      <c r="A586" s="761"/>
      <c r="B586" s="502"/>
      <c r="C586" s="481"/>
      <c r="D586" s="800"/>
      <c r="E586" s="501"/>
      <c r="F586" s="762"/>
      <c r="G586" s="554"/>
      <c r="H586" s="487"/>
      <c r="I586" s="485"/>
    </row>
    <row r="587" spans="1:9" s="486" customFormat="1" ht="81">
      <c r="A587" s="761" t="s">
        <v>49</v>
      </c>
      <c r="B587" s="502" t="s">
        <v>1370</v>
      </c>
      <c r="C587" s="499" t="s">
        <v>31</v>
      </c>
      <c r="D587" s="800"/>
      <c r="E587" s="501"/>
      <c r="F587" s="762"/>
      <c r="G587" s="554"/>
      <c r="H587" s="487"/>
      <c r="I587" s="485"/>
    </row>
    <row r="588" spans="1:9" s="486" customFormat="1">
      <c r="A588" s="761"/>
      <c r="B588" s="502"/>
      <c r="C588" s="481"/>
      <c r="D588" s="800"/>
      <c r="E588" s="501"/>
      <c r="F588" s="762"/>
      <c r="G588" s="554"/>
      <c r="H588" s="487"/>
      <c r="I588" s="485"/>
    </row>
    <row r="589" spans="1:9" s="486" customFormat="1" ht="40.5">
      <c r="A589" s="761" t="s">
        <v>50</v>
      </c>
      <c r="B589" s="502" t="s">
        <v>1530</v>
      </c>
      <c r="C589" s="508" t="s">
        <v>67</v>
      </c>
      <c r="D589" s="800"/>
      <c r="E589" s="501"/>
      <c r="F589" s="762"/>
      <c r="G589" s="554"/>
      <c r="H589" s="487"/>
      <c r="I589" s="485"/>
    </row>
    <row r="590" spans="1:9" s="486" customFormat="1">
      <c r="A590" s="761"/>
      <c r="B590" s="502"/>
      <c r="C590" s="508"/>
      <c r="D590" s="800"/>
      <c r="E590" s="501"/>
      <c r="F590" s="762"/>
      <c r="G590" s="554"/>
      <c r="H590" s="487"/>
      <c r="I590" s="485"/>
    </row>
    <row r="591" spans="1:9" s="486" customFormat="1">
      <c r="A591" s="761" t="s">
        <v>52</v>
      </c>
      <c r="B591" s="502" t="s">
        <v>1371</v>
      </c>
      <c r="C591" s="508" t="s">
        <v>67</v>
      </c>
      <c r="D591" s="800"/>
      <c r="E591" s="501"/>
      <c r="F591" s="762"/>
      <c r="G591" s="554"/>
      <c r="H591" s="487"/>
      <c r="I591" s="485"/>
    </row>
    <row r="592" spans="1:9" s="486" customFormat="1">
      <c r="A592" s="761"/>
      <c r="B592" s="502"/>
      <c r="C592" s="508"/>
      <c r="D592" s="800"/>
      <c r="E592" s="501"/>
      <c r="F592" s="762"/>
      <c r="G592" s="554"/>
      <c r="H592" s="487"/>
      <c r="I592" s="485"/>
    </row>
    <row r="593" spans="1:9" s="486" customFormat="1" ht="40.5">
      <c r="A593" s="761" t="s">
        <v>53</v>
      </c>
      <c r="B593" s="502" t="s">
        <v>1372</v>
      </c>
      <c r="C593" s="508" t="s">
        <v>67</v>
      </c>
      <c r="D593" s="800"/>
      <c r="E593" s="501"/>
      <c r="F593" s="762"/>
      <c r="G593" s="554"/>
      <c r="H593" s="487"/>
      <c r="I593" s="485"/>
    </row>
    <row r="594" spans="1:9" s="486" customFormat="1">
      <c r="A594" s="761"/>
      <c r="B594" s="502"/>
      <c r="C594" s="508"/>
      <c r="D594" s="800"/>
      <c r="E594" s="501"/>
      <c r="F594" s="762"/>
      <c r="G594" s="554"/>
      <c r="H594" s="487"/>
      <c r="I594" s="485"/>
    </row>
    <row r="595" spans="1:9" s="486" customFormat="1" ht="40.5">
      <c r="A595" s="761" t="s">
        <v>54</v>
      </c>
      <c r="B595" s="502" t="s">
        <v>1373</v>
      </c>
      <c r="C595" s="508" t="s">
        <v>67</v>
      </c>
      <c r="D595" s="800"/>
      <c r="E595" s="501"/>
      <c r="F595" s="762"/>
      <c r="G595" s="554"/>
      <c r="H595" s="487"/>
      <c r="I595" s="485"/>
    </row>
    <row r="596" spans="1:9" s="486" customFormat="1">
      <c r="A596" s="761"/>
      <c r="B596" s="502"/>
      <c r="C596" s="508"/>
      <c r="D596" s="800"/>
      <c r="E596" s="501"/>
      <c r="F596" s="762"/>
      <c r="G596" s="554"/>
      <c r="H596" s="487"/>
      <c r="I596" s="485"/>
    </row>
    <row r="597" spans="1:9" s="486" customFormat="1" ht="141.75">
      <c r="A597" s="761" t="s">
        <v>55</v>
      </c>
      <c r="B597" s="502" t="s">
        <v>1496</v>
      </c>
      <c r="C597" s="508" t="s">
        <v>44</v>
      </c>
      <c r="D597" s="800"/>
      <c r="E597" s="501"/>
      <c r="F597" s="762"/>
      <c r="G597" s="554"/>
      <c r="H597" s="487"/>
      <c r="I597" s="485"/>
    </row>
    <row r="598" spans="1:9" s="486" customFormat="1">
      <c r="A598" s="761"/>
      <c r="B598" s="502"/>
      <c r="C598" s="508"/>
      <c r="D598" s="800"/>
      <c r="E598" s="501"/>
      <c r="F598" s="762"/>
      <c r="G598" s="554"/>
      <c r="H598" s="487"/>
      <c r="I598" s="485"/>
    </row>
    <row r="599" spans="1:9" s="486" customFormat="1" ht="81">
      <c r="A599" s="761" t="s">
        <v>56</v>
      </c>
      <c r="B599" s="502" t="s">
        <v>1374</v>
      </c>
      <c r="C599" s="499" t="s">
        <v>31</v>
      </c>
      <c r="D599" s="800"/>
      <c r="E599" s="501"/>
      <c r="F599" s="762"/>
      <c r="G599" s="554"/>
      <c r="H599" s="487"/>
      <c r="I599" s="485"/>
    </row>
    <row r="600" spans="1:9" s="486" customFormat="1">
      <c r="A600" s="761"/>
      <c r="B600" s="502"/>
      <c r="C600" s="481"/>
      <c r="D600" s="800"/>
      <c r="E600" s="501"/>
      <c r="F600" s="762"/>
      <c r="G600" s="554"/>
      <c r="H600" s="487"/>
      <c r="I600" s="485"/>
    </row>
    <row r="601" spans="1:9" s="486" customFormat="1" ht="98.25" customHeight="1">
      <c r="A601" s="761" t="s">
        <v>57</v>
      </c>
      <c r="B601" s="498" t="s">
        <v>1531</v>
      </c>
      <c r="C601" s="499" t="s">
        <v>31</v>
      </c>
      <c r="D601" s="793"/>
      <c r="E601" s="501"/>
      <c r="F601" s="762"/>
      <c r="G601" s="554"/>
      <c r="H601" s="487"/>
      <c r="I601" s="485"/>
    </row>
    <row r="602" spans="1:9" s="486" customFormat="1" ht="27.75" customHeight="1">
      <c r="A602" s="761"/>
      <c r="B602" s="498"/>
      <c r="C602" s="481"/>
      <c r="D602" s="793"/>
      <c r="E602" s="501"/>
      <c r="F602" s="762"/>
      <c r="G602" s="554"/>
      <c r="H602" s="487"/>
      <c r="I602" s="485"/>
    </row>
    <row r="603" spans="1:9" s="486" customFormat="1" ht="121.5">
      <c r="A603" s="761" t="s">
        <v>58</v>
      </c>
      <c r="B603" s="498" t="s">
        <v>1532</v>
      </c>
      <c r="C603" s="499" t="s">
        <v>44</v>
      </c>
      <c r="D603" s="793"/>
      <c r="E603" s="501"/>
      <c r="F603" s="762"/>
      <c r="G603" s="554"/>
      <c r="H603" s="487"/>
      <c r="I603" s="485"/>
    </row>
    <row r="604" spans="1:9" s="486" customFormat="1">
      <c r="A604" s="761"/>
      <c r="B604" s="498"/>
      <c r="C604" s="499"/>
      <c r="D604" s="793"/>
      <c r="E604" s="501"/>
      <c r="F604" s="762"/>
      <c r="G604" s="554"/>
      <c r="H604" s="487"/>
      <c r="I604" s="485"/>
    </row>
    <row r="605" spans="1:9" s="486" customFormat="1" ht="101.25">
      <c r="A605" s="761" t="s">
        <v>59</v>
      </c>
      <c r="B605" s="498" t="s">
        <v>1221</v>
      </c>
      <c r="C605" s="499" t="s">
        <v>44</v>
      </c>
      <c r="D605" s="793"/>
      <c r="E605" s="501"/>
      <c r="F605" s="762"/>
      <c r="G605" s="554"/>
      <c r="H605" s="487"/>
      <c r="I605" s="485"/>
    </row>
    <row r="606" spans="1:9" s="486" customFormat="1">
      <c r="A606" s="761"/>
      <c r="B606" s="498"/>
      <c r="C606" s="499"/>
      <c r="D606" s="793"/>
      <c r="E606" s="501"/>
      <c r="F606" s="762"/>
      <c r="G606" s="554"/>
      <c r="H606" s="487"/>
      <c r="I606" s="485"/>
    </row>
    <row r="607" spans="1:9" s="486" customFormat="1" ht="182.25">
      <c r="A607" s="761" t="s">
        <v>60</v>
      </c>
      <c r="B607" s="498" t="s">
        <v>1533</v>
      </c>
      <c r="C607" s="499" t="s">
        <v>44</v>
      </c>
      <c r="D607" s="793"/>
      <c r="E607" s="501"/>
      <c r="F607" s="762"/>
      <c r="G607" s="554"/>
      <c r="H607" s="487"/>
      <c r="I607" s="485"/>
    </row>
    <row r="608" spans="1:9" s="486" customFormat="1">
      <c r="A608" s="761"/>
      <c r="B608" s="498"/>
      <c r="C608" s="499"/>
      <c r="D608" s="793"/>
      <c r="E608" s="501"/>
      <c r="F608" s="762"/>
      <c r="G608" s="554"/>
      <c r="H608" s="487"/>
      <c r="I608" s="485"/>
    </row>
    <row r="609" spans="1:9" s="486" customFormat="1" ht="60.75">
      <c r="A609" s="761" t="s">
        <v>61</v>
      </c>
      <c r="B609" s="522" t="s">
        <v>1375</v>
      </c>
      <c r="C609" s="499" t="s">
        <v>44</v>
      </c>
      <c r="D609" s="793"/>
      <c r="E609" s="501"/>
      <c r="F609" s="762"/>
      <c r="G609" s="554"/>
      <c r="H609" s="487"/>
      <c r="I609" s="485"/>
    </row>
    <row r="610" spans="1:9" s="486" customFormat="1">
      <c r="A610" s="761"/>
      <c r="B610" s="522"/>
      <c r="C610" s="499"/>
      <c r="D610" s="793"/>
      <c r="E610" s="501"/>
      <c r="F610" s="762"/>
      <c r="G610" s="554"/>
      <c r="H610" s="487"/>
      <c r="I610" s="485"/>
    </row>
    <row r="611" spans="1:9" s="486" customFormat="1" ht="162">
      <c r="A611" s="761" t="s">
        <v>62</v>
      </c>
      <c r="B611" s="498" t="s">
        <v>1534</v>
      </c>
      <c r="C611" s="481" t="s">
        <v>31</v>
      </c>
      <c r="D611" s="793"/>
      <c r="E611" s="501"/>
      <c r="F611" s="762"/>
      <c r="G611" s="554"/>
      <c r="H611" s="487"/>
      <c r="I611" s="485"/>
    </row>
    <row r="612" spans="1:9" s="486" customFormat="1">
      <c r="A612" s="761"/>
      <c r="B612" s="498"/>
      <c r="C612" s="481"/>
      <c r="D612" s="793"/>
      <c r="E612" s="501"/>
      <c r="F612" s="762"/>
      <c r="G612" s="554"/>
      <c r="H612" s="487"/>
      <c r="I612" s="485"/>
    </row>
    <row r="613" spans="1:9" s="486" customFormat="1">
      <c r="A613" s="761"/>
      <c r="B613" s="498"/>
      <c r="C613" s="481"/>
      <c r="D613" s="793"/>
      <c r="E613" s="501"/>
      <c r="F613" s="762"/>
      <c r="G613" s="554"/>
      <c r="H613" s="487"/>
      <c r="I613" s="485"/>
    </row>
    <row r="614" spans="1:9" s="486" customFormat="1">
      <c r="A614" s="761"/>
      <c r="B614" s="498"/>
      <c r="C614" s="481"/>
      <c r="D614" s="793"/>
      <c r="E614" s="501"/>
      <c r="F614" s="762"/>
      <c r="G614" s="554"/>
      <c r="H614" s="487"/>
      <c r="I614" s="485"/>
    </row>
    <row r="615" spans="1:9" s="486" customFormat="1">
      <c r="A615" s="761"/>
      <c r="B615" s="498"/>
      <c r="C615" s="481"/>
      <c r="D615" s="793"/>
      <c r="E615" s="501"/>
      <c r="F615" s="762"/>
      <c r="G615" s="554"/>
      <c r="H615" s="487"/>
      <c r="I615" s="485"/>
    </row>
    <row r="616" spans="1:9" s="486" customFormat="1">
      <c r="A616" s="761"/>
      <c r="B616" s="498"/>
      <c r="C616" s="481"/>
      <c r="D616" s="793"/>
      <c r="E616" s="501"/>
      <c r="F616" s="762"/>
      <c r="G616" s="554"/>
      <c r="H616" s="487"/>
      <c r="I616" s="485"/>
    </row>
    <row r="617" spans="1:9" s="486" customFormat="1">
      <c r="A617" s="761"/>
      <c r="B617" s="530" t="s">
        <v>1540</v>
      </c>
      <c r="C617" s="481"/>
      <c r="D617" s="793"/>
      <c r="E617" s="501"/>
      <c r="F617" s="763"/>
      <c r="G617" s="554"/>
      <c r="H617" s="487"/>
      <c r="I617" s="485"/>
    </row>
    <row r="618" spans="1:9" s="486" customFormat="1">
      <c r="A618" s="761"/>
      <c r="B618" s="498"/>
      <c r="C618" s="481"/>
      <c r="D618" s="793"/>
      <c r="E618" s="501"/>
      <c r="F618" s="762"/>
      <c r="G618" s="554"/>
      <c r="H618" s="487"/>
      <c r="I618" s="485"/>
    </row>
    <row r="619" spans="1:9" s="486" customFormat="1" ht="21" thickBot="1">
      <c r="A619" s="788"/>
      <c r="B619" s="789"/>
      <c r="C619" s="848"/>
      <c r="D619" s="794"/>
      <c r="E619" s="786"/>
      <c r="F619" s="787"/>
      <c r="G619" s="554"/>
      <c r="H619" s="487"/>
      <c r="I619" s="485"/>
    </row>
    <row r="620" spans="1:9" s="486" customFormat="1">
      <c r="A620" s="761"/>
      <c r="B620" s="498"/>
      <c r="C620" s="481"/>
      <c r="D620" s="793"/>
      <c r="E620" s="501"/>
      <c r="F620" s="762"/>
      <c r="G620" s="554"/>
      <c r="H620" s="487"/>
      <c r="I620" s="485"/>
    </row>
    <row r="621" spans="1:9" s="486" customFormat="1">
      <c r="A621" s="761"/>
      <c r="B621" s="530" t="s">
        <v>1541</v>
      </c>
      <c r="C621" s="481"/>
      <c r="D621" s="793"/>
      <c r="E621" s="501"/>
      <c r="F621" s="764"/>
      <c r="G621" s="554"/>
      <c r="H621" s="487"/>
      <c r="I621" s="485"/>
    </row>
    <row r="622" spans="1:9" s="486" customFormat="1">
      <c r="A622" s="761"/>
      <c r="B622" s="498"/>
      <c r="C622" s="481"/>
      <c r="D622" s="793"/>
      <c r="E622" s="501"/>
      <c r="F622" s="762"/>
      <c r="G622" s="554"/>
      <c r="H622" s="487"/>
      <c r="I622" s="485"/>
    </row>
    <row r="623" spans="1:9" s="486" customFormat="1" ht="121.5">
      <c r="A623" s="761" t="s">
        <v>49</v>
      </c>
      <c r="B623" s="498" t="s">
        <v>1376</v>
      </c>
      <c r="C623" s="481" t="s">
        <v>31</v>
      </c>
      <c r="D623" s="793"/>
      <c r="E623" s="501"/>
      <c r="F623" s="762"/>
      <c r="G623" s="554"/>
      <c r="H623" s="487"/>
      <c r="I623" s="485"/>
    </row>
    <row r="624" spans="1:9" s="486" customFormat="1">
      <c r="A624" s="761"/>
      <c r="B624" s="498"/>
      <c r="C624" s="481"/>
      <c r="D624" s="793"/>
      <c r="E624" s="501"/>
      <c r="F624" s="762"/>
      <c r="G624" s="554"/>
      <c r="H624" s="487"/>
      <c r="I624" s="485"/>
    </row>
    <row r="625" spans="1:9" s="486" customFormat="1" ht="136.5" customHeight="1">
      <c r="A625" s="761" t="s">
        <v>50</v>
      </c>
      <c r="B625" s="523" t="s">
        <v>1377</v>
      </c>
      <c r="C625" s="481" t="s">
        <v>31</v>
      </c>
      <c r="D625" s="793"/>
      <c r="E625" s="501"/>
      <c r="F625" s="762"/>
      <c r="G625" s="554"/>
      <c r="H625" s="487"/>
      <c r="I625" s="485"/>
    </row>
    <row r="626" spans="1:9" s="486" customFormat="1">
      <c r="A626" s="761"/>
      <c r="B626" s="523"/>
      <c r="C626" s="499"/>
      <c r="D626" s="793"/>
      <c r="E626" s="501"/>
      <c r="F626" s="762"/>
      <c r="G626" s="554"/>
      <c r="H626" s="487"/>
      <c r="I626" s="485"/>
    </row>
    <row r="627" spans="1:9" s="486" customFormat="1" ht="48" customHeight="1">
      <c r="A627" s="761" t="s">
        <v>52</v>
      </c>
      <c r="B627" s="522" t="s">
        <v>1378</v>
      </c>
      <c r="C627" s="481" t="s">
        <v>31</v>
      </c>
      <c r="D627" s="800"/>
      <c r="E627" s="501"/>
      <c r="F627" s="762"/>
      <c r="G627" s="554"/>
      <c r="H627" s="487"/>
      <c r="I627" s="485"/>
    </row>
    <row r="628" spans="1:9" s="486" customFormat="1">
      <c r="A628" s="761"/>
      <c r="B628" s="522"/>
      <c r="C628" s="481"/>
      <c r="D628" s="800"/>
      <c r="E628" s="501"/>
      <c r="F628" s="762"/>
      <c r="G628" s="554"/>
      <c r="H628" s="487"/>
      <c r="I628" s="485"/>
    </row>
    <row r="629" spans="1:9" s="486" customFormat="1" ht="43.5" customHeight="1">
      <c r="A629" s="761" t="s">
        <v>53</v>
      </c>
      <c r="B629" s="522" t="s">
        <v>1379</v>
      </c>
      <c r="C629" s="481" t="s">
        <v>31</v>
      </c>
      <c r="D629" s="800"/>
      <c r="E629" s="503"/>
      <c r="F629" s="762"/>
      <c r="G629" s="554"/>
      <c r="H629" s="494"/>
      <c r="I629" s="485"/>
    </row>
    <row r="630" spans="1:9" s="486" customFormat="1">
      <c r="A630" s="761"/>
      <c r="B630" s="522"/>
      <c r="C630" s="481"/>
      <c r="D630" s="800"/>
      <c r="E630" s="503"/>
      <c r="F630" s="762"/>
      <c r="G630" s="554"/>
      <c r="H630" s="494"/>
      <c r="I630" s="485"/>
    </row>
    <row r="631" spans="1:9" s="486" customFormat="1" ht="178.5" customHeight="1">
      <c r="A631" s="761" t="s">
        <v>54</v>
      </c>
      <c r="B631" s="524" t="s">
        <v>1380</v>
      </c>
      <c r="C631" s="481" t="s">
        <v>31</v>
      </c>
      <c r="D631" s="804"/>
      <c r="E631" s="503"/>
      <c r="F631" s="762"/>
      <c r="G631" s="554"/>
      <c r="H631" s="494"/>
      <c r="I631" s="485"/>
    </row>
    <row r="632" spans="1:9" s="486" customFormat="1">
      <c r="A632" s="761"/>
      <c r="B632" s="524"/>
      <c r="C632" s="525"/>
      <c r="D632" s="804"/>
      <c r="E632" s="503"/>
      <c r="F632" s="762"/>
      <c r="G632" s="554"/>
      <c r="H632" s="494"/>
      <c r="I632" s="485"/>
    </row>
    <row r="633" spans="1:9" s="486" customFormat="1" ht="172.5" customHeight="1">
      <c r="A633" s="770" t="s">
        <v>55</v>
      </c>
      <c r="B633" s="524" t="s">
        <v>1535</v>
      </c>
      <c r="C633" s="481" t="s">
        <v>31</v>
      </c>
      <c r="D633" s="804"/>
      <c r="E633" s="526"/>
      <c r="F633" s="762"/>
      <c r="G633" s="554"/>
      <c r="H633" s="495"/>
      <c r="I633" s="485"/>
    </row>
    <row r="634" spans="1:9" s="486" customFormat="1">
      <c r="A634" s="770"/>
      <c r="B634" s="524"/>
      <c r="C634" s="525"/>
      <c r="D634" s="804"/>
      <c r="E634" s="526"/>
      <c r="F634" s="762"/>
      <c r="G634" s="554"/>
      <c r="H634" s="495"/>
      <c r="I634" s="485"/>
    </row>
    <row r="635" spans="1:9" s="486" customFormat="1" ht="344.25">
      <c r="A635" s="761" t="s">
        <v>56</v>
      </c>
      <c r="B635" s="524" t="s">
        <v>1381</v>
      </c>
      <c r="C635" s="481" t="s">
        <v>31</v>
      </c>
      <c r="D635" s="800"/>
      <c r="E635" s="526"/>
      <c r="F635" s="762"/>
      <c r="G635" s="554"/>
      <c r="H635" s="495"/>
      <c r="I635" s="485"/>
    </row>
    <row r="636" spans="1:9" s="486" customFormat="1">
      <c r="A636" s="761"/>
      <c r="B636" s="524"/>
      <c r="C636" s="481"/>
      <c r="D636" s="800"/>
      <c r="E636" s="526"/>
      <c r="F636" s="762"/>
      <c r="G636" s="554"/>
      <c r="H636" s="495"/>
      <c r="I636" s="485"/>
    </row>
    <row r="637" spans="1:9" s="486" customFormat="1">
      <c r="A637" s="761"/>
      <c r="B637" s="524"/>
      <c r="C637" s="481"/>
      <c r="D637" s="800"/>
      <c r="E637" s="526"/>
      <c r="F637" s="762"/>
      <c r="G637" s="554"/>
      <c r="H637" s="495"/>
      <c r="I637" s="485"/>
    </row>
    <row r="638" spans="1:9" s="486" customFormat="1">
      <c r="A638" s="761"/>
      <c r="B638" s="524"/>
      <c r="C638" s="481"/>
      <c r="D638" s="800"/>
      <c r="E638" s="526"/>
      <c r="F638" s="762"/>
      <c r="G638" s="554"/>
      <c r="H638" s="495"/>
      <c r="I638" s="485"/>
    </row>
    <row r="639" spans="1:9" s="486" customFormat="1">
      <c r="A639" s="761"/>
      <c r="B639" s="524"/>
      <c r="C639" s="481"/>
      <c r="D639" s="800"/>
      <c r="E639" s="526"/>
      <c r="F639" s="762"/>
      <c r="G639" s="554"/>
      <c r="H639" s="495"/>
      <c r="I639" s="485"/>
    </row>
    <row r="640" spans="1:9" s="486" customFormat="1">
      <c r="A640" s="761"/>
      <c r="B640" s="524"/>
      <c r="C640" s="481"/>
      <c r="D640" s="800"/>
      <c r="E640" s="526"/>
      <c r="F640" s="762"/>
      <c r="G640" s="554"/>
      <c r="H640" s="495"/>
      <c r="I640" s="485"/>
    </row>
    <row r="641" spans="1:9" s="486" customFormat="1">
      <c r="A641" s="761"/>
      <c r="B641" s="524"/>
      <c r="C641" s="481"/>
      <c r="D641" s="800"/>
      <c r="E641" s="526"/>
      <c r="F641" s="762"/>
      <c r="G641" s="554"/>
      <c r="H641" s="495"/>
      <c r="I641" s="485"/>
    </row>
    <row r="642" spans="1:9" s="486" customFormat="1">
      <c r="A642" s="761"/>
      <c r="B642" s="524"/>
      <c r="C642" s="481"/>
      <c r="D642" s="800"/>
      <c r="E642" s="526"/>
      <c r="F642" s="762"/>
      <c r="G642" s="554"/>
      <c r="H642" s="495"/>
      <c r="I642" s="485"/>
    </row>
    <row r="643" spans="1:9" s="486" customFormat="1">
      <c r="A643" s="761"/>
      <c r="B643" s="524"/>
      <c r="C643" s="481"/>
      <c r="D643" s="800"/>
      <c r="E643" s="526"/>
      <c r="F643" s="762"/>
      <c r="G643" s="554"/>
      <c r="H643" s="495"/>
      <c r="I643" s="485"/>
    </row>
    <row r="644" spans="1:9" s="486" customFormat="1">
      <c r="A644" s="761"/>
      <c r="B644" s="524"/>
      <c r="C644" s="481"/>
      <c r="D644" s="800"/>
      <c r="E644" s="526"/>
      <c r="F644" s="762"/>
      <c r="G644" s="554"/>
      <c r="H644" s="495"/>
      <c r="I644" s="485"/>
    </row>
    <row r="645" spans="1:9" s="486" customFormat="1">
      <c r="A645" s="761"/>
      <c r="B645" s="524"/>
      <c r="C645" s="481"/>
      <c r="D645" s="800"/>
      <c r="E645" s="526"/>
      <c r="F645" s="762"/>
      <c r="G645" s="554"/>
      <c r="H645" s="495"/>
      <c r="I645" s="485"/>
    </row>
    <row r="646" spans="1:9" s="486" customFormat="1">
      <c r="A646" s="761"/>
      <c r="B646" s="524"/>
      <c r="C646" s="481"/>
      <c r="D646" s="800"/>
      <c r="E646" s="526"/>
      <c r="F646" s="762"/>
      <c r="G646" s="554"/>
      <c r="H646" s="495"/>
      <c r="I646" s="485"/>
    </row>
    <row r="647" spans="1:9" s="486" customFormat="1">
      <c r="A647" s="761"/>
      <c r="B647" s="524"/>
      <c r="C647" s="481"/>
      <c r="D647" s="800"/>
      <c r="E647" s="526"/>
      <c r="F647" s="762"/>
      <c r="G647" s="554"/>
      <c r="H647" s="495"/>
      <c r="I647" s="485"/>
    </row>
    <row r="648" spans="1:9" s="486" customFormat="1">
      <c r="A648" s="761"/>
      <c r="B648" s="524"/>
      <c r="C648" s="481"/>
      <c r="D648" s="800"/>
      <c r="E648" s="526"/>
      <c r="F648" s="762"/>
      <c r="G648" s="554"/>
      <c r="H648" s="495"/>
      <c r="I648" s="485"/>
    </row>
    <row r="649" spans="1:9" s="486" customFormat="1">
      <c r="A649" s="761"/>
      <c r="B649" s="524"/>
      <c r="C649" s="481"/>
      <c r="D649" s="800"/>
      <c r="E649" s="526"/>
      <c r="F649" s="762"/>
      <c r="G649" s="554"/>
      <c r="H649" s="495"/>
      <c r="I649" s="485"/>
    </row>
    <row r="650" spans="1:9" s="486" customFormat="1">
      <c r="A650" s="761"/>
      <c r="B650" s="524"/>
      <c r="C650" s="481"/>
      <c r="D650" s="800"/>
      <c r="E650" s="526"/>
      <c r="F650" s="762"/>
      <c r="G650" s="554"/>
      <c r="H650" s="495"/>
      <c r="I650" s="485"/>
    </row>
    <row r="651" spans="1:9" s="486" customFormat="1">
      <c r="A651" s="761"/>
      <c r="B651" s="539" t="s">
        <v>1481</v>
      </c>
      <c r="C651" s="481"/>
      <c r="D651" s="800"/>
      <c r="E651" s="526"/>
      <c r="F651" s="763"/>
      <c r="G651" s="554"/>
      <c r="H651" s="495"/>
      <c r="I651" s="485"/>
    </row>
    <row r="652" spans="1:9" s="486" customFormat="1">
      <c r="A652" s="761"/>
      <c r="B652" s="524"/>
      <c r="C652" s="481"/>
      <c r="D652" s="800"/>
      <c r="E652" s="526"/>
      <c r="F652" s="762"/>
      <c r="G652" s="554"/>
      <c r="H652" s="495"/>
      <c r="I652" s="485"/>
    </row>
    <row r="653" spans="1:9" s="486" customFormat="1">
      <c r="A653" s="761"/>
      <c r="B653" s="524"/>
      <c r="C653" s="481"/>
      <c r="D653" s="800"/>
      <c r="E653" s="526"/>
      <c r="F653" s="762"/>
      <c r="G653" s="554"/>
      <c r="H653" s="495"/>
      <c r="I653" s="485"/>
    </row>
    <row r="654" spans="1:9" s="486" customFormat="1">
      <c r="A654" s="761"/>
      <c r="B654" s="524"/>
      <c r="C654" s="481"/>
      <c r="D654" s="800"/>
      <c r="E654" s="526"/>
      <c r="F654" s="762"/>
      <c r="G654" s="554"/>
      <c r="H654" s="495"/>
      <c r="I654" s="485"/>
    </row>
    <row r="655" spans="1:9" s="486" customFormat="1">
      <c r="A655" s="761"/>
      <c r="B655" s="524"/>
      <c r="C655" s="481"/>
      <c r="D655" s="800"/>
      <c r="E655" s="526"/>
      <c r="F655" s="762"/>
      <c r="G655" s="554"/>
      <c r="H655" s="495"/>
      <c r="I655" s="485"/>
    </row>
    <row r="656" spans="1:9" s="486" customFormat="1" ht="21" thickBot="1">
      <c r="A656" s="788"/>
      <c r="B656" s="851"/>
      <c r="C656" s="848"/>
      <c r="D656" s="838"/>
      <c r="E656" s="852"/>
      <c r="F656" s="787"/>
      <c r="G656" s="554"/>
      <c r="H656" s="495"/>
      <c r="I656" s="485"/>
    </row>
    <row r="657" spans="1:9" s="486" customFormat="1">
      <c r="A657" s="761"/>
      <c r="B657" s="524"/>
      <c r="C657" s="481"/>
      <c r="D657" s="800"/>
      <c r="E657" s="526"/>
      <c r="F657" s="762"/>
      <c r="G657" s="554"/>
      <c r="H657" s="495"/>
      <c r="I657" s="485"/>
    </row>
    <row r="658" spans="1:9" s="486" customFormat="1">
      <c r="A658" s="761"/>
      <c r="B658" s="539" t="s">
        <v>1482</v>
      </c>
      <c r="C658" s="481"/>
      <c r="D658" s="800"/>
      <c r="E658" s="526"/>
      <c r="F658" s="764"/>
      <c r="G658" s="554"/>
      <c r="H658" s="495"/>
      <c r="I658" s="485"/>
    </row>
    <row r="659" spans="1:9" s="486" customFormat="1">
      <c r="A659" s="761"/>
      <c r="B659" s="524"/>
      <c r="C659" s="481"/>
      <c r="D659" s="800"/>
      <c r="E659" s="526"/>
      <c r="F659" s="762"/>
      <c r="G659" s="554"/>
      <c r="H659" s="495"/>
      <c r="I659" s="485"/>
    </row>
    <row r="660" spans="1:9" s="486" customFormat="1" ht="409.5">
      <c r="A660" s="761" t="s">
        <v>49</v>
      </c>
      <c r="B660" s="524" t="s">
        <v>1382</v>
      </c>
      <c r="C660" s="481" t="s">
        <v>31</v>
      </c>
      <c r="D660" s="800"/>
      <c r="E660" s="503"/>
      <c r="F660" s="762"/>
      <c r="G660" s="554"/>
      <c r="H660" s="494"/>
      <c r="I660" s="485"/>
    </row>
    <row r="661" spans="1:9" s="486" customFormat="1">
      <c r="A661" s="761"/>
      <c r="B661" s="524"/>
      <c r="C661" s="481"/>
      <c r="D661" s="800"/>
      <c r="E661" s="503"/>
      <c r="F661" s="762"/>
      <c r="G661" s="554"/>
      <c r="H661" s="494"/>
      <c r="I661" s="485"/>
    </row>
    <row r="662" spans="1:9" s="486" customFormat="1" ht="364.5">
      <c r="A662" s="761" t="s">
        <v>50</v>
      </c>
      <c r="B662" s="524" t="s">
        <v>1383</v>
      </c>
      <c r="C662" s="481" t="s">
        <v>31</v>
      </c>
      <c r="D662" s="800"/>
      <c r="E662" s="503"/>
      <c r="F662" s="762"/>
      <c r="G662" s="554"/>
      <c r="H662" s="494"/>
      <c r="I662" s="485"/>
    </row>
    <row r="663" spans="1:9" s="486" customFormat="1">
      <c r="A663" s="761"/>
      <c r="B663" s="524"/>
      <c r="C663" s="481"/>
      <c r="D663" s="800"/>
      <c r="E663" s="503"/>
      <c r="F663" s="762"/>
      <c r="G663" s="554"/>
      <c r="H663" s="494"/>
      <c r="I663" s="485"/>
    </row>
    <row r="664" spans="1:9" s="486" customFormat="1">
      <c r="A664" s="761" t="s">
        <v>52</v>
      </c>
      <c r="B664" s="524" t="s">
        <v>1384</v>
      </c>
      <c r="C664" s="481" t="s">
        <v>31</v>
      </c>
      <c r="D664" s="800"/>
      <c r="E664" s="503"/>
      <c r="F664" s="762"/>
      <c r="G664" s="554"/>
      <c r="H664" s="494"/>
      <c r="I664" s="485"/>
    </row>
    <row r="665" spans="1:9" s="486" customFormat="1">
      <c r="A665" s="761"/>
      <c r="B665" s="524"/>
      <c r="C665" s="481"/>
      <c r="D665" s="800"/>
      <c r="E665" s="503"/>
      <c r="F665" s="762"/>
      <c r="G665" s="554"/>
      <c r="H665" s="494"/>
      <c r="I665" s="485"/>
    </row>
    <row r="666" spans="1:9" s="486" customFormat="1" ht="129" customHeight="1">
      <c r="A666" s="761" t="s">
        <v>53</v>
      </c>
      <c r="B666" s="527" t="s">
        <v>1385</v>
      </c>
      <c r="C666" s="481" t="s">
        <v>31</v>
      </c>
      <c r="D666" s="800"/>
      <c r="E666" s="503"/>
      <c r="F666" s="762"/>
      <c r="G666" s="554"/>
      <c r="H666" s="494"/>
      <c r="I666" s="485"/>
    </row>
    <row r="667" spans="1:9" s="486" customFormat="1">
      <c r="A667" s="761"/>
      <c r="B667" s="527"/>
      <c r="C667" s="481"/>
      <c r="D667" s="800"/>
      <c r="E667" s="503"/>
      <c r="F667" s="762"/>
      <c r="G667" s="554"/>
      <c r="H667" s="494"/>
      <c r="I667" s="485"/>
    </row>
    <row r="668" spans="1:9" s="486" customFormat="1" ht="133.5" customHeight="1">
      <c r="A668" s="761" t="s">
        <v>54</v>
      </c>
      <c r="B668" s="524" t="s">
        <v>1386</v>
      </c>
      <c r="C668" s="481" t="s">
        <v>31</v>
      </c>
      <c r="D668" s="800"/>
      <c r="E668" s="503"/>
      <c r="F668" s="762"/>
      <c r="G668" s="554"/>
      <c r="H668" s="494"/>
      <c r="I668" s="485"/>
    </row>
    <row r="669" spans="1:9" s="486" customFormat="1">
      <c r="A669" s="761"/>
      <c r="B669" s="524"/>
      <c r="C669" s="481"/>
      <c r="D669" s="800"/>
      <c r="E669" s="503"/>
      <c r="F669" s="762"/>
      <c r="G669" s="554"/>
      <c r="H669" s="494"/>
      <c r="I669" s="485"/>
    </row>
    <row r="670" spans="1:9" s="486" customFormat="1" ht="105.75" customHeight="1">
      <c r="A670" s="761" t="s">
        <v>55</v>
      </c>
      <c r="B670" s="523" t="s">
        <v>1387</v>
      </c>
      <c r="C670" s="481" t="s">
        <v>31</v>
      </c>
      <c r="D670" s="793"/>
      <c r="E670" s="503"/>
      <c r="F670" s="762"/>
      <c r="G670" s="554"/>
      <c r="H670" s="494"/>
      <c r="I670" s="485"/>
    </row>
    <row r="671" spans="1:9" s="486" customFormat="1">
      <c r="A671" s="761"/>
      <c r="B671" s="523"/>
      <c r="C671" s="481"/>
      <c r="D671" s="793"/>
      <c r="E671" s="503"/>
      <c r="F671" s="762"/>
      <c r="G671" s="554"/>
      <c r="H671" s="494"/>
      <c r="I671" s="485"/>
    </row>
    <row r="672" spans="1:9" s="486" customFormat="1" ht="40.5">
      <c r="A672" s="761" t="s">
        <v>56</v>
      </c>
      <c r="B672" s="522" t="s">
        <v>1378</v>
      </c>
      <c r="C672" s="481" t="s">
        <v>31</v>
      </c>
      <c r="D672" s="800"/>
      <c r="E672" s="501"/>
      <c r="F672" s="762"/>
      <c r="G672" s="554"/>
      <c r="H672" s="487"/>
      <c r="I672" s="485"/>
    </row>
    <row r="673" spans="1:9" s="486" customFormat="1">
      <c r="A673" s="761"/>
      <c r="B673" s="522"/>
      <c r="C673" s="481"/>
      <c r="D673" s="800"/>
      <c r="E673" s="501"/>
      <c r="F673" s="762"/>
      <c r="G673" s="554"/>
      <c r="H673" s="487"/>
      <c r="I673" s="485"/>
    </row>
    <row r="674" spans="1:9" s="486" customFormat="1" ht="40.5">
      <c r="A674" s="761" t="s">
        <v>57</v>
      </c>
      <c r="B674" s="522" t="s">
        <v>1379</v>
      </c>
      <c r="C674" s="481" t="s">
        <v>31</v>
      </c>
      <c r="D674" s="800"/>
      <c r="E674" s="503"/>
      <c r="F674" s="762"/>
      <c r="G674" s="554"/>
      <c r="H674" s="494"/>
      <c r="I674" s="485"/>
    </row>
    <row r="675" spans="1:9" s="486" customFormat="1">
      <c r="A675" s="761"/>
      <c r="B675" s="522"/>
      <c r="C675" s="481"/>
      <c r="D675" s="800"/>
      <c r="E675" s="503"/>
      <c r="F675" s="762"/>
      <c r="G675" s="554"/>
      <c r="H675" s="494"/>
      <c r="I675" s="485"/>
    </row>
    <row r="676" spans="1:9" s="486" customFormat="1" ht="40.5">
      <c r="A676" s="761" t="s">
        <v>58</v>
      </c>
      <c r="B676" s="522" t="s">
        <v>1388</v>
      </c>
      <c r="C676" s="481" t="s">
        <v>31</v>
      </c>
      <c r="D676" s="800"/>
      <c r="E676" s="503"/>
      <c r="F676" s="762"/>
      <c r="G676" s="554"/>
      <c r="H676" s="494"/>
      <c r="I676" s="485"/>
    </row>
    <row r="677" spans="1:9" s="486" customFormat="1">
      <c r="A677" s="761"/>
      <c r="B677" s="522"/>
      <c r="C677" s="481"/>
      <c r="D677" s="800"/>
      <c r="E677" s="503"/>
      <c r="F677" s="762"/>
      <c r="G677" s="554"/>
      <c r="H677" s="494"/>
      <c r="I677" s="485"/>
    </row>
    <row r="678" spans="1:9" s="486" customFormat="1" ht="40.5">
      <c r="A678" s="761" t="s">
        <v>59</v>
      </c>
      <c r="B678" s="522" t="s">
        <v>1389</v>
      </c>
      <c r="C678" s="481" t="s">
        <v>31</v>
      </c>
      <c r="D678" s="800"/>
      <c r="E678" s="503"/>
      <c r="F678" s="762"/>
      <c r="G678" s="554"/>
      <c r="H678" s="494"/>
      <c r="I678" s="485"/>
    </row>
    <row r="679" spans="1:9" s="486" customFormat="1">
      <c r="A679" s="761"/>
      <c r="B679" s="522"/>
      <c r="C679" s="481"/>
      <c r="D679" s="800"/>
      <c r="E679" s="503"/>
      <c r="F679" s="762"/>
      <c r="G679" s="554"/>
      <c r="H679" s="494"/>
      <c r="I679" s="485"/>
    </row>
    <row r="680" spans="1:9" s="486" customFormat="1">
      <c r="A680" s="761"/>
      <c r="B680" s="522"/>
      <c r="C680" s="481"/>
      <c r="D680" s="800"/>
      <c r="E680" s="503"/>
      <c r="F680" s="762"/>
      <c r="G680" s="554"/>
      <c r="H680" s="494"/>
      <c r="I680" s="485"/>
    </row>
    <row r="681" spans="1:9" s="486" customFormat="1">
      <c r="A681" s="761"/>
      <c r="B681" s="542" t="s">
        <v>1481</v>
      </c>
      <c r="C681" s="481"/>
      <c r="D681" s="800"/>
      <c r="E681" s="503"/>
      <c r="F681" s="763"/>
      <c r="G681" s="554"/>
      <c r="H681" s="494"/>
      <c r="I681" s="485"/>
    </row>
    <row r="682" spans="1:9" s="486" customFormat="1" ht="21" thickBot="1">
      <c r="A682" s="788"/>
      <c r="B682" s="853"/>
      <c r="C682" s="848"/>
      <c r="D682" s="838"/>
      <c r="E682" s="820"/>
      <c r="F682" s="787"/>
      <c r="G682" s="554"/>
      <c r="H682" s="494"/>
      <c r="I682" s="485"/>
    </row>
    <row r="683" spans="1:9" s="486" customFormat="1">
      <c r="A683" s="761"/>
      <c r="B683" s="522"/>
      <c r="C683" s="481"/>
      <c r="D683" s="800"/>
      <c r="E683" s="503"/>
      <c r="F683" s="762"/>
      <c r="G683" s="554"/>
      <c r="H683" s="494"/>
      <c r="I683" s="485"/>
    </row>
    <row r="684" spans="1:9" s="486" customFormat="1">
      <c r="A684" s="761"/>
      <c r="B684" s="542" t="s">
        <v>1482</v>
      </c>
      <c r="C684" s="481"/>
      <c r="D684" s="800"/>
      <c r="E684" s="503"/>
      <c r="F684" s="764"/>
      <c r="G684" s="554"/>
      <c r="H684" s="494"/>
      <c r="I684" s="485"/>
    </row>
    <row r="685" spans="1:9" s="486" customFormat="1">
      <c r="A685" s="761"/>
      <c r="B685" s="522"/>
      <c r="C685" s="481"/>
      <c r="D685" s="800"/>
      <c r="E685" s="503"/>
      <c r="F685" s="762"/>
      <c r="G685" s="554"/>
      <c r="H685" s="494"/>
      <c r="I685" s="485"/>
    </row>
    <row r="686" spans="1:9" s="486" customFormat="1">
      <c r="A686" s="761"/>
      <c r="B686" s="522"/>
      <c r="C686" s="481"/>
      <c r="D686" s="800"/>
      <c r="E686" s="503"/>
      <c r="F686" s="762"/>
      <c r="G686" s="554"/>
      <c r="H686" s="494"/>
      <c r="I686" s="485"/>
    </row>
    <row r="687" spans="1:9" s="486" customFormat="1">
      <c r="A687" s="761"/>
      <c r="B687" s="522"/>
      <c r="C687" s="481"/>
      <c r="D687" s="800"/>
      <c r="E687" s="503"/>
      <c r="F687" s="762"/>
      <c r="G687" s="554"/>
      <c r="H687" s="494"/>
      <c r="I687" s="485"/>
    </row>
    <row r="688" spans="1:9" s="486" customFormat="1" ht="40.5">
      <c r="A688" s="761" t="s">
        <v>49</v>
      </c>
      <c r="B688" s="522" t="s">
        <v>1390</v>
      </c>
      <c r="C688" s="481" t="s">
        <v>31</v>
      </c>
      <c r="D688" s="800"/>
      <c r="E688" s="503"/>
      <c r="F688" s="762"/>
      <c r="G688" s="554"/>
      <c r="H688" s="494"/>
      <c r="I688" s="485"/>
    </row>
    <row r="689" spans="1:9" s="486" customFormat="1">
      <c r="A689" s="761"/>
      <c r="B689" s="522"/>
      <c r="C689" s="481"/>
      <c r="D689" s="800"/>
      <c r="E689" s="503"/>
      <c r="F689" s="762"/>
      <c r="G689" s="554"/>
      <c r="H689" s="494"/>
      <c r="I689" s="485"/>
    </row>
    <row r="690" spans="1:9" s="486" customFormat="1" ht="40.5">
      <c r="A690" s="761" t="s">
        <v>50</v>
      </c>
      <c r="B690" s="522" t="s">
        <v>1391</v>
      </c>
      <c r="C690" s="481" t="s">
        <v>31</v>
      </c>
      <c r="D690" s="800"/>
      <c r="E690" s="503"/>
      <c r="F690" s="762"/>
      <c r="G690" s="554"/>
      <c r="H690" s="494"/>
      <c r="I690" s="485"/>
    </row>
    <row r="691" spans="1:9" s="486" customFormat="1">
      <c r="A691" s="761"/>
      <c r="B691" s="522"/>
      <c r="C691" s="481"/>
      <c r="D691" s="800"/>
      <c r="E691" s="503"/>
      <c r="F691" s="762"/>
      <c r="G691" s="554"/>
      <c r="H691" s="494"/>
      <c r="I691" s="485"/>
    </row>
    <row r="692" spans="1:9" s="486" customFormat="1" ht="40.5">
      <c r="A692" s="761" t="s">
        <v>52</v>
      </c>
      <c r="B692" s="522" t="s">
        <v>1392</v>
      </c>
      <c r="C692" s="481" t="s">
        <v>31</v>
      </c>
      <c r="D692" s="800"/>
      <c r="E692" s="503"/>
      <c r="F692" s="762"/>
      <c r="G692" s="554"/>
      <c r="H692" s="494"/>
      <c r="I692" s="485"/>
    </row>
    <row r="693" spans="1:9" s="486" customFormat="1">
      <c r="A693" s="761"/>
      <c r="B693" s="522"/>
      <c r="C693" s="481"/>
      <c r="D693" s="800"/>
      <c r="E693" s="503"/>
      <c r="F693" s="762"/>
      <c r="G693" s="554"/>
      <c r="H693" s="494"/>
      <c r="I693" s="485"/>
    </row>
    <row r="694" spans="1:9" s="486" customFormat="1" ht="152.25" customHeight="1">
      <c r="A694" s="761" t="s">
        <v>53</v>
      </c>
      <c r="B694" s="522" t="s">
        <v>1393</v>
      </c>
      <c r="C694" s="481" t="s">
        <v>31</v>
      </c>
      <c r="D694" s="800"/>
      <c r="E694" s="503"/>
      <c r="F694" s="762"/>
      <c r="G694" s="554"/>
      <c r="H694" s="494"/>
      <c r="I694" s="485"/>
    </row>
    <row r="695" spans="1:9" s="486" customFormat="1">
      <c r="A695" s="761"/>
      <c r="B695" s="522"/>
      <c r="C695" s="481"/>
      <c r="D695" s="800"/>
      <c r="E695" s="503"/>
      <c r="F695" s="762"/>
      <c r="G695" s="554"/>
      <c r="H695" s="494"/>
      <c r="I695" s="485"/>
    </row>
    <row r="696" spans="1:9" s="486" customFormat="1" ht="236.25" customHeight="1">
      <c r="A696" s="761" t="s">
        <v>54</v>
      </c>
      <c r="B696" s="522" t="s">
        <v>1394</v>
      </c>
      <c r="C696" s="481" t="s">
        <v>31</v>
      </c>
      <c r="D696" s="800"/>
      <c r="E696" s="503"/>
      <c r="F696" s="762"/>
      <c r="G696" s="554"/>
      <c r="H696" s="494"/>
      <c r="I696" s="485"/>
    </row>
    <row r="697" spans="1:9" s="486" customFormat="1">
      <c r="A697" s="761"/>
      <c r="B697" s="522"/>
      <c r="C697" s="481"/>
      <c r="D697" s="800"/>
      <c r="E697" s="503"/>
      <c r="F697" s="762"/>
      <c r="G697" s="554"/>
      <c r="H697" s="494"/>
      <c r="I697" s="485"/>
    </row>
    <row r="698" spans="1:9" s="486" customFormat="1" ht="60.75">
      <c r="A698" s="761" t="s">
        <v>55</v>
      </c>
      <c r="B698" s="522" t="s">
        <v>1395</v>
      </c>
      <c r="C698" s="481" t="s">
        <v>31</v>
      </c>
      <c r="D698" s="800"/>
      <c r="E698" s="503"/>
      <c r="F698" s="762"/>
      <c r="G698" s="554"/>
      <c r="H698" s="494"/>
      <c r="I698" s="485"/>
    </row>
    <row r="699" spans="1:9" s="486" customFormat="1">
      <c r="A699" s="761"/>
      <c r="B699" s="522"/>
      <c r="C699" s="481"/>
      <c r="D699" s="800"/>
      <c r="E699" s="503"/>
      <c r="F699" s="762"/>
      <c r="G699" s="554"/>
      <c r="H699" s="494"/>
      <c r="I699" s="485"/>
    </row>
    <row r="700" spans="1:9" s="486" customFormat="1" ht="60.75">
      <c r="A700" s="761" t="s">
        <v>56</v>
      </c>
      <c r="B700" s="522" t="s">
        <v>1396</v>
      </c>
      <c r="C700" s="481" t="s">
        <v>31</v>
      </c>
      <c r="D700" s="800"/>
      <c r="E700" s="503"/>
      <c r="F700" s="762"/>
      <c r="G700" s="554"/>
      <c r="H700" s="494"/>
      <c r="I700" s="485"/>
    </row>
    <row r="701" spans="1:9" s="486" customFormat="1">
      <c r="A701" s="761"/>
      <c r="B701" s="522"/>
      <c r="C701" s="481"/>
      <c r="D701" s="800"/>
      <c r="E701" s="503"/>
      <c r="F701" s="762"/>
      <c r="G701" s="554"/>
      <c r="H701" s="494"/>
      <c r="I701" s="485"/>
    </row>
    <row r="702" spans="1:9" s="486" customFormat="1" ht="60.75">
      <c r="A702" s="761" t="s">
        <v>57</v>
      </c>
      <c r="B702" s="522" t="s">
        <v>1397</v>
      </c>
      <c r="C702" s="481" t="s">
        <v>31</v>
      </c>
      <c r="D702" s="800"/>
      <c r="E702" s="503"/>
      <c r="F702" s="762"/>
      <c r="G702" s="554"/>
      <c r="H702" s="494"/>
      <c r="I702" s="485"/>
    </row>
    <row r="703" spans="1:9" s="486" customFormat="1">
      <c r="A703" s="761"/>
      <c r="B703" s="522"/>
      <c r="C703" s="481"/>
      <c r="D703" s="800"/>
      <c r="E703" s="503"/>
      <c r="F703" s="762"/>
      <c r="G703" s="554"/>
      <c r="H703" s="494"/>
      <c r="I703" s="485"/>
    </row>
    <row r="704" spans="1:9" s="486" customFormat="1" ht="81">
      <c r="A704" s="761" t="s">
        <v>58</v>
      </c>
      <c r="B704" s="502" t="s">
        <v>1398</v>
      </c>
      <c r="C704" s="508" t="s">
        <v>44</v>
      </c>
      <c r="D704" s="800"/>
      <c r="E704" s="503"/>
      <c r="F704" s="762"/>
      <c r="G704" s="554"/>
      <c r="H704" s="494"/>
      <c r="I704" s="485"/>
    </row>
    <row r="705" spans="1:9" s="486" customFormat="1">
      <c r="A705" s="761"/>
      <c r="B705" s="502"/>
      <c r="C705" s="508"/>
      <c r="D705" s="800"/>
      <c r="E705" s="503"/>
      <c r="F705" s="762"/>
      <c r="G705" s="554"/>
      <c r="H705" s="494"/>
      <c r="I705" s="485"/>
    </row>
    <row r="706" spans="1:9" s="486" customFormat="1" ht="40.5">
      <c r="A706" s="761" t="s">
        <v>59</v>
      </c>
      <c r="B706" s="502" t="s">
        <v>1399</v>
      </c>
      <c r="C706" s="508" t="s">
        <v>44</v>
      </c>
      <c r="D706" s="800"/>
      <c r="E706" s="503"/>
      <c r="F706" s="762"/>
      <c r="G706" s="554"/>
      <c r="H706" s="494"/>
      <c r="I706" s="485"/>
    </row>
    <row r="707" spans="1:9" s="486" customFormat="1">
      <c r="A707" s="761"/>
      <c r="B707" s="502"/>
      <c r="C707" s="508"/>
      <c r="D707" s="800"/>
      <c r="E707" s="503"/>
      <c r="F707" s="762"/>
      <c r="G707" s="554"/>
      <c r="H707" s="494"/>
      <c r="I707" s="485"/>
    </row>
    <row r="708" spans="1:9" s="486" customFormat="1" ht="384.75">
      <c r="A708" s="761" t="s">
        <v>60</v>
      </c>
      <c r="B708" s="498" t="s">
        <v>1536</v>
      </c>
      <c r="C708" s="481" t="s">
        <v>31</v>
      </c>
      <c r="D708" s="793"/>
      <c r="E708" s="503"/>
      <c r="F708" s="762"/>
      <c r="G708" s="554"/>
      <c r="H708" s="494"/>
      <c r="I708" s="485"/>
    </row>
    <row r="709" spans="1:9" s="486" customFormat="1">
      <c r="A709" s="761"/>
      <c r="B709" s="498"/>
      <c r="C709" s="481"/>
      <c r="D709" s="793"/>
      <c r="E709" s="503"/>
      <c r="F709" s="762"/>
      <c r="G709" s="554"/>
      <c r="H709" s="494"/>
      <c r="I709" s="485"/>
    </row>
    <row r="710" spans="1:9" s="486" customFormat="1">
      <c r="A710" s="761"/>
      <c r="B710" s="498"/>
      <c r="C710" s="481"/>
      <c r="D710" s="793"/>
      <c r="E710" s="503"/>
      <c r="F710" s="762"/>
      <c r="G710" s="554"/>
      <c r="H710" s="494"/>
      <c r="I710" s="485"/>
    </row>
    <row r="711" spans="1:9" s="486" customFormat="1">
      <c r="A711" s="761"/>
      <c r="B711" s="498"/>
      <c r="C711" s="481"/>
      <c r="D711" s="793"/>
      <c r="E711" s="503"/>
      <c r="F711" s="762"/>
      <c r="G711" s="554"/>
      <c r="H711" s="494"/>
      <c r="I711" s="485"/>
    </row>
    <row r="712" spans="1:9" s="486" customFormat="1">
      <c r="A712" s="761"/>
      <c r="B712" s="530" t="s">
        <v>1540</v>
      </c>
      <c r="C712" s="481"/>
      <c r="D712" s="793"/>
      <c r="E712" s="503"/>
      <c r="F712" s="763"/>
      <c r="G712" s="554"/>
      <c r="H712" s="494"/>
      <c r="I712" s="485"/>
    </row>
    <row r="713" spans="1:9" s="486" customFormat="1">
      <c r="A713" s="761"/>
      <c r="B713" s="498"/>
      <c r="C713" s="481"/>
      <c r="D713" s="793"/>
      <c r="E713" s="503"/>
      <c r="F713" s="762"/>
      <c r="G713" s="554"/>
      <c r="H713" s="494"/>
      <c r="I713" s="485"/>
    </row>
    <row r="714" spans="1:9" s="486" customFormat="1">
      <c r="A714" s="761"/>
      <c r="B714" s="498"/>
      <c r="C714" s="481"/>
      <c r="D714" s="793"/>
      <c r="E714" s="503"/>
      <c r="F714" s="762"/>
      <c r="G714" s="554"/>
      <c r="H714" s="494"/>
      <c r="I714" s="485"/>
    </row>
    <row r="715" spans="1:9" s="486" customFormat="1" ht="21" thickBot="1">
      <c r="A715" s="788"/>
      <c r="B715" s="789"/>
      <c r="C715" s="848"/>
      <c r="D715" s="794"/>
      <c r="E715" s="820"/>
      <c r="F715" s="787"/>
      <c r="G715" s="554"/>
      <c r="H715" s="494"/>
      <c r="I715" s="485"/>
    </row>
    <row r="716" spans="1:9" s="486" customFormat="1">
      <c r="A716" s="761"/>
      <c r="B716" s="498"/>
      <c r="C716" s="481"/>
      <c r="D716" s="793"/>
      <c r="E716" s="503"/>
      <c r="F716" s="762"/>
      <c r="G716" s="554"/>
      <c r="H716" s="494"/>
      <c r="I716" s="485"/>
    </row>
    <row r="717" spans="1:9" s="486" customFormat="1">
      <c r="A717" s="761"/>
      <c r="B717" s="530" t="s">
        <v>1541</v>
      </c>
      <c r="C717" s="481"/>
      <c r="D717" s="793"/>
      <c r="E717" s="503"/>
      <c r="F717" s="764"/>
      <c r="G717" s="554"/>
      <c r="H717" s="494"/>
      <c r="I717" s="485"/>
    </row>
    <row r="718" spans="1:9" s="486" customFormat="1">
      <c r="A718" s="761"/>
      <c r="B718" s="498"/>
      <c r="C718" s="481"/>
      <c r="D718" s="793"/>
      <c r="E718" s="503"/>
      <c r="F718" s="762"/>
      <c r="G718" s="554"/>
      <c r="H718" s="494"/>
      <c r="I718" s="485"/>
    </row>
    <row r="719" spans="1:9" s="486" customFormat="1" ht="121.5">
      <c r="A719" s="761" t="s">
        <v>49</v>
      </c>
      <c r="B719" s="498" t="s">
        <v>1400</v>
      </c>
      <c r="C719" s="481" t="s">
        <v>31</v>
      </c>
      <c r="D719" s="793"/>
      <c r="E719" s="503"/>
      <c r="F719" s="762"/>
      <c r="G719" s="554"/>
      <c r="H719" s="494"/>
      <c r="I719" s="485"/>
    </row>
    <row r="720" spans="1:9" s="486" customFormat="1">
      <c r="A720" s="761"/>
      <c r="B720" s="498"/>
      <c r="C720" s="481"/>
      <c r="D720" s="793"/>
      <c r="E720" s="503"/>
      <c r="F720" s="762"/>
      <c r="G720" s="554"/>
      <c r="H720" s="494"/>
      <c r="I720" s="485"/>
    </row>
    <row r="721" spans="1:9" s="486" customFormat="1" ht="202.5">
      <c r="A721" s="761" t="s">
        <v>50</v>
      </c>
      <c r="B721" s="498" t="s">
        <v>1401</v>
      </c>
      <c r="C721" s="481" t="s">
        <v>31</v>
      </c>
      <c r="D721" s="793"/>
      <c r="E721" s="503"/>
      <c r="F721" s="762"/>
      <c r="G721" s="554"/>
      <c r="H721" s="494"/>
      <c r="I721" s="485"/>
    </row>
    <row r="722" spans="1:9" s="486" customFormat="1">
      <c r="A722" s="761"/>
      <c r="B722" s="498"/>
      <c r="C722" s="481"/>
      <c r="D722" s="793"/>
      <c r="E722" s="503"/>
      <c r="F722" s="762"/>
      <c r="G722" s="554"/>
      <c r="H722" s="494"/>
      <c r="I722" s="485"/>
    </row>
    <row r="723" spans="1:9" s="486" customFormat="1" ht="81">
      <c r="A723" s="761" t="s">
        <v>52</v>
      </c>
      <c r="B723" s="498" t="s">
        <v>1402</v>
      </c>
      <c r="C723" s="481" t="s">
        <v>31</v>
      </c>
      <c r="D723" s="793"/>
      <c r="E723" s="503"/>
      <c r="F723" s="762"/>
      <c r="G723" s="554"/>
      <c r="H723" s="494"/>
      <c r="I723" s="485"/>
    </row>
    <row r="724" spans="1:9" s="486" customFormat="1">
      <c r="A724" s="761"/>
      <c r="B724" s="498"/>
      <c r="C724" s="481"/>
      <c r="D724" s="793"/>
      <c r="E724" s="503"/>
      <c r="F724" s="762"/>
      <c r="G724" s="554"/>
      <c r="H724" s="494"/>
      <c r="I724" s="485"/>
    </row>
    <row r="725" spans="1:9" s="486" customFormat="1" ht="101.25">
      <c r="A725" s="761" t="s">
        <v>53</v>
      </c>
      <c r="B725" s="498" t="s">
        <v>1403</v>
      </c>
      <c r="C725" s="481" t="s">
        <v>31</v>
      </c>
      <c r="D725" s="793"/>
      <c r="E725" s="503"/>
      <c r="F725" s="762"/>
      <c r="G725" s="554"/>
      <c r="H725" s="494"/>
      <c r="I725" s="485"/>
    </row>
    <row r="726" spans="1:9" s="486" customFormat="1">
      <c r="A726" s="761"/>
      <c r="B726" s="498"/>
      <c r="C726" s="481"/>
      <c r="D726" s="793"/>
      <c r="E726" s="503"/>
      <c r="F726" s="762"/>
      <c r="G726" s="554"/>
      <c r="H726" s="494"/>
      <c r="I726" s="485"/>
    </row>
    <row r="727" spans="1:9" s="486" customFormat="1" ht="81">
      <c r="A727" s="761" t="s">
        <v>54</v>
      </c>
      <c r="B727" s="498" t="s">
        <v>1404</v>
      </c>
      <c r="C727" s="481" t="s">
        <v>31</v>
      </c>
      <c r="D727" s="793"/>
      <c r="E727" s="503"/>
      <c r="F727" s="762"/>
      <c r="G727" s="554"/>
      <c r="H727" s="494"/>
      <c r="I727" s="485"/>
    </row>
    <row r="728" spans="1:9" s="486" customFormat="1">
      <c r="A728" s="761"/>
      <c r="B728" s="498"/>
      <c r="C728" s="481"/>
      <c r="D728" s="793"/>
      <c r="E728" s="503"/>
      <c r="F728" s="762"/>
      <c r="G728" s="554"/>
      <c r="H728" s="494"/>
      <c r="I728" s="485"/>
    </row>
    <row r="729" spans="1:9" s="486" customFormat="1" ht="162">
      <c r="A729" s="761" t="s">
        <v>55</v>
      </c>
      <c r="B729" s="498" t="s">
        <v>1405</v>
      </c>
      <c r="C729" s="481" t="s">
        <v>31</v>
      </c>
      <c r="D729" s="793"/>
      <c r="E729" s="503"/>
      <c r="F729" s="762"/>
      <c r="G729" s="554"/>
      <c r="H729" s="494"/>
      <c r="I729" s="485"/>
    </row>
    <row r="730" spans="1:9" s="486" customFormat="1">
      <c r="A730" s="761"/>
      <c r="B730" s="498"/>
      <c r="C730" s="481"/>
      <c r="D730" s="793"/>
      <c r="E730" s="503"/>
      <c r="F730" s="762"/>
      <c r="G730" s="554"/>
      <c r="H730" s="494"/>
      <c r="I730" s="485"/>
    </row>
    <row r="731" spans="1:9" s="486" customFormat="1" ht="121.5">
      <c r="A731" s="761" t="s">
        <v>56</v>
      </c>
      <c r="B731" s="502" t="s">
        <v>1406</v>
      </c>
      <c r="C731" s="481" t="s">
        <v>31</v>
      </c>
      <c r="D731" s="793"/>
      <c r="E731" s="503"/>
      <c r="F731" s="762"/>
      <c r="G731" s="554"/>
      <c r="H731" s="494"/>
      <c r="I731" s="485"/>
    </row>
    <row r="732" spans="1:9" s="486" customFormat="1">
      <c r="A732" s="761"/>
      <c r="B732" s="502"/>
      <c r="C732" s="481"/>
      <c r="D732" s="793"/>
      <c r="E732" s="503"/>
      <c r="F732" s="762"/>
      <c r="G732" s="554"/>
      <c r="H732" s="494"/>
      <c r="I732" s="485"/>
    </row>
    <row r="733" spans="1:9" s="486" customFormat="1" ht="162">
      <c r="A733" s="761" t="s">
        <v>57</v>
      </c>
      <c r="B733" s="498" t="s">
        <v>1407</v>
      </c>
      <c r="C733" s="481" t="s">
        <v>31</v>
      </c>
      <c r="D733" s="793"/>
      <c r="E733" s="503"/>
      <c r="F733" s="762"/>
      <c r="G733" s="554"/>
      <c r="H733" s="494"/>
      <c r="I733" s="485"/>
    </row>
    <row r="734" spans="1:9" s="486" customFormat="1">
      <c r="A734" s="761"/>
      <c r="B734" s="498"/>
      <c r="C734" s="481"/>
      <c r="D734" s="793"/>
      <c r="E734" s="503"/>
      <c r="F734" s="762"/>
      <c r="G734" s="554"/>
      <c r="H734" s="494"/>
      <c r="I734" s="485"/>
    </row>
    <row r="735" spans="1:9" s="486" customFormat="1" ht="60.75">
      <c r="A735" s="761" t="s">
        <v>58</v>
      </c>
      <c r="B735" s="498" t="s">
        <v>1408</v>
      </c>
      <c r="C735" s="481" t="s">
        <v>31</v>
      </c>
      <c r="D735" s="793"/>
      <c r="E735" s="503"/>
      <c r="F735" s="762"/>
      <c r="G735" s="554"/>
      <c r="H735" s="494"/>
      <c r="I735" s="485"/>
    </row>
    <row r="736" spans="1:9" s="486" customFormat="1">
      <c r="A736" s="761"/>
      <c r="B736" s="498"/>
      <c r="C736" s="481"/>
      <c r="D736" s="793"/>
      <c r="E736" s="503"/>
      <c r="F736" s="762"/>
      <c r="G736" s="554"/>
      <c r="H736" s="494"/>
      <c r="I736" s="485"/>
    </row>
    <row r="737" spans="1:9" s="486" customFormat="1" ht="40.5">
      <c r="A737" s="761" t="s">
        <v>59</v>
      </c>
      <c r="B737" s="498" t="s">
        <v>1409</v>
      </c>
      <c r="C737" s="481" t="s">
        <v>31</v>
      </c>
      <c r="D737" s="793"/>
      <c r="E737" s="503"/>
      <c r="F737" s="762"/>
      <c r="G737" s="554"/>
      <c r="H737" s="494"/>
      <c r="I737" s="485"/>
    </row>
    <row r="738" spans="1:9" s="486" customFormat="1">
      <c r="A738" s="761"/>
      <c r="B738" s="498"/>
      <c r="C738" s="481"/>
      <c r="D738" s="793"/>
      <c r="E738" s="503"/>
      <c r="F738" s="762"/>
      <c r="G738" s="554"/>
      <c r="H738" s="494"/>
      <c r="I738" s="485"/>
    </row>
    <row r="739" spans="1:9" s="486" customFormat="1" ht="40.5">
      <c r="A739" s="761" t="s">
        <v>60</v>
      </c>
      <c r="B739" s="498" t="s">
        <v>1410</v>
      </c>
      <c r="C739" s="499" t="s">
        <v>44</v>
      </c>
      <c r="D739" s="793"/>
      <c r="E739" s="503"/>
      <c r="F739" s="762"/>
      <c r="G739" s="554"/>
      <c r="H739" s="494"/>
      <c r="I739" s="485"/>
    </row>
    <row r="740" spans="1:9" s="486" customFormat="1">
      <c r="A740" s="761"/>
      <c r="B740" s="498"/>
      <c r="C740" s="499"/>
      <c r="D740" s="793"/>
      <c r="E740" s="503"/>
      <c r="F740" s="762"/>
      <c r="G740" s="554"/>
      <c r="H740" s="494"/>
      <c r="I740" s="485"/>
    </row>
    <row r="741" spans="1:9" s="486" customFormat="1">
      <c r="A741" s="761"/>
      <c r="B741" s="498"/>
      <c r="C741" s="499"/>
      <c r="D741" s="793"/>
      <c r="E741" s="503"/>
      <c r="F741" s="762"/>
      <c r="G741" s="554"/>
      <c r="H741" s="494"/>
      <c r="I741" s="485"/>
    </row>
    <row r="742" spans="1:9" s="486" customFormat="1">
      <c r="A742" s="761"/>
      <c r="B742" s="498"/>
      <c r="C742" s="499"/>
      <c r="D742" s="793"/>
      <c r="E742" s="503"/>
      <c r="F742" s="762"/>
      <c r="G742" s="554"/>
      <c r="H742" s="494"/>
      <c r="I742" s="485"/>
    </row>
    <row r="743" spans="1:9" s="486" customFormat="1">
      <c r="A743" s="761"/>
      <c r="B743" s="498"/>
      <c r="C743" s="499"/>
      <c r="D743" s="793"/>
      <c r="E743" s="503"/>
      <c r="F743" s="762"/>
      <c r="G743" s="554"/>
      <c r="H743" s="494"/>
      <c r="I743" s="485"/>
    </row>
    <row r="744" spans="1:9" s="486" customFormat="1">
      <c r="A744" s="761"/>
      <c r="B744" s="498"/>
      <c r="C744" s="499"/>
      <c r="D744" s="793"/>
      <c r="E744" s="503"/>
      <c r="F744" s="762"/>
      <c r="G744" s="554"/>
      <c r="H744" s="494"/>
      <c r="I744" s="485"/>
    </row>
    <row r="745" spans="1:9" s="486" customFormat="1">
      <c r="A745" s="761"/>
      <c r="B745" s="498"/>
      <c r="C745" s="499"/>
      <c r="D745" s="793"/>
      <c r="E745" s="503"/>
      <c r="F745" s="762"/>
      <c r="G745" s="554"/>
      <c r="H745" s="494"/>
      <c r="I745" s="485"/>
    </row>
    <row r="746" spans="1:9" s="486" customFormat="1">
      <c r="A746" s="761"/>
      <c r="B746" s="498"/>
      <c r="C746" s="499"/>
      <c r="D746" s="793"/>
      <c r="E746" s="503"/>
      <c r="F746" s="762"/>
      <c r="G746" s="554"/>
      <c r="H746" s="494"/>
      <c r="I746" s="485"/>
    </row>
    <row r="747" spans="1:9" s="486" customFormat="1">
      <c r="A747" s="761"/>
      <c r="B747" s="530" t="s">
        <v>1540</v>
      </c>
      <c r="C747" s="499"/>
      <c r="D747" s="793"/>
      <c r="E747" s="503"/>
      <c r="F747" s="763"/>
      <c r="G747" s="554"/>
      <c r="H747" s="494"/>
      <c r="I747" s="485"/>
    </row>
    <row r="748" spans="1:9" s="486" customFormat="1">
      <c r="A748" s="761"/>
      <c r="B748" s="498"/>
      <c r="C748" s="499"/>
      <c r="D748" s="793"/>
      <c r="E748" s="503"/>
      <c r="F748" s="762"/>
      <c r="G748" s="554"/>
      <c r="H748" s="494"/>
      <c r="I748" s="485"/>
    </row>
    <row r="749" spans="1:9" s="486" customFormat="1">
      <c r="A749" s="761"/>
      <c r="B749" s="498"/>
      <c r="C749" s="499"/>
      <c r="D749" s="793"/>
      <c r="E749" s="503"/>
      <c r="F749" s="762"/>
      <c r="G749" s="554"/>
      <c r="H749" s="494"/>
      <c r="I749" s="485"/>
    </row>
    <row r="750" spans="1:9" s="486" customFormat="1">
      <c r="A750" s="771"/>
      <c r="B750" s="543"/>
      <c r="C750" s="544"/>
      <c r="D750" s="805"/>
      <c r="E750" s="533"/>
      <c r="F750" s="763"/>
      <c r="G750" s="554"/>
      <c r="H750" s="494"/>
      <c r="I750" s="485"/>
    </row>
    <row r="751" spans="1:9" s="486" customFormat="1">
      <c r="A751" s="761"/>
      <c r="B751" s="530" t="s">
        <v>1541</v>
      </c>
      <c r="C751" s="499"/>
      <c r="D751" s="793"/>
      <c r="E751" s="503"/>
      <c r="F751" s="764"/>
      <c r="G751" s="554"/>
      <c r="H751" s="494"/>
      <c r="I751" s="485"/>
    </row>
    <row r="752" spans="1:9" s="486" customFormat="1">
      <c r="A752" s="761"/>
      <c r="B752" s="498"/>
      <c r="C752" s="499"/>
      <c r="D752" s="793"/>
      <c r="E752" s="503"/>
      <c r="F752" s="762"/>
      <c r="G752" s="554"/>
      <c r="H752" s="494"/>
      <c r="I752" s="485"/>
    </row>
    <row r="753" spans="1:9" s="486" customFormat="1">
      <c r="A753" s="761"/>
      <c r="B753" s="498"/>
      <c r="C753" s="499"/>
      <c r="D753" s="793"/>
      <c r="E753" s="503"/>
      <c r="F753" s="762"/>
      <c r="G753" s="554"/>
      <c r="H753" s="494"/>
      <c r="I753" s="485"/>
    </row>
    <row r="754" spans="1:9" s="486" customFormat="1">
      <c r="A754" s="761"/>
      <c r="B754" s="498"/>
      <c r="C754" s="499"/>
      <c r="D754" s="793"/>
      <c r="E754" s="503"/>
      <c r="F754" s="762"/>
      <c r="G754" s="554"/>
      <c r="H754" s="494"/>
      <c r="I754" s="485"/>
    </row>
    <row r="755" spans="1:9" s="486" customFormat="1">
      <c r="A755" s="761"/>
      <c r="B755" s="498"/>
      <c r="C755" s="499"/>
      <c r="D755" s="793"/>
      <c r="E755" s="503"/>
      <c r="F755" s="762"/>
      <c r="G755" s="554"/>
      <c r="H755" s="494"/>
      <c r="I755" s="485"/>
    </row>
    <row r="756" spans="1:9" s="486" customFormat="1" ht="40.5">
      <c r="A756" s="761" t="s">
        <v>49</v>
      </c>
      <c r="B756" s="498" t="s">
        <v>1411</v>
      </c>
      <c r="C756" s="499" t="s">
        <v>44</v>
      </c>
      <c r="D756" s="793"/>
      <c r="E756" s="503"/>
      <c r="F756" s="762"/>
      <c r="G756" s="554"/>
      <c r="H756" s="494"/>
      <c r="I756" s="485"/>
    </row>
    <row r="757" spans="1:9" s="486" customFormat="1">
      <c r="A757" s="761"/>
      <c r="B757" s="498"/>
      <c r="C757" s="499"/>
      <c r="D757" s="793"/>
      <c r="E757" s="503"/>
      <c r="F757" s="762"/>
      <c r="G757" s="554"/>
      <c r="H757" s="494"/>
      <c r="I757" s="485"/>
    </row>
    <row r="758" spans="1:9" s="486" customFormat="1" ht="349.5" customHeight="1">
      <c r="A758" s="761" t="s">
        <v>50</v>
      </c>
      <c r="B758" s="524" t="s">
        <v>1537</v>
      </c>
      <c r="C758" s="481" t="s">
        <v>31</v>
      </c>
      <c r="D758" s="806"/>
      <c r="E758" s="503"/>
      <c r="F758" s="762"/>
      <c r="G758" s="554"/>
      <c r="H758" s="494"/>
      <c r="I758" s="485"/>
    </row>
    <row r="759" spans="1:9" s="486" customFormat="1">
      <c r="A759" s="761"/>
      <c r="B759" s="524"/>
      <c r="C759" s="525"/>
      <c r="D759" s="806"/>
      <c r="E759" s="503"/>
      <c r="F759" s="762"/>
      <c r="G759" s="554"/>
      <c r="H759" s="494"/>
      <c r="I759" s="485"/>
    </row>
    <row r="760" spans="1:9" s="486" customFormat="1" ht="87" customHeight="1">
      <c r="A760" s="761" t="s">
        <v>52</v>
      </c>
      <c r="B760" s="524" t="s">
        <v>1412</v>
      </c>
      <c r="C760" s="481" t="s">
        <v>31</v>
      </c>
      <c r="D760" s="806"/>
      <c r="E760" s="526"/>
      <c r="F760" s="762"/>
      <c r="G760" s="554"/>
      <c r="H760" s="496"/>
      <c r="I760" s="485"/>
    </row>
    <row r="761" spans="1:9" s="486" customFormat="1" ht="31.5" customHeight="1">
      <c r="A761" s="761"/>
      <c r="B761" s="524"/>
      <c r="C761" s="525"/>
      <c r="D761" s="806"/>
      <c r="E761" s="526"/>
      <c r="F761" s="762"/>
      <c r="G761" s="554"/>
      <c r="H761" s="496"/>
      <c r="I761" s="485"/>
    </row>
    <row r="762" spans="1:9" s="486" customFormat="1" ht="83.25" customHeight="1">
      <c r="A762" s="761" t="s">
        <v>53</v>
      </c>
      <c r="B762" s="524" t="s">
        <v>1413</v>
      </c>
      <c r="C762" s="481" t="s">
        <v>31</v>
      </c>
      <c r="D762" s="806"/>
      <c r="E762" s="526"/>
      <c r="F762" s="762"/>
      <c r="G762" s="554"/>
      <c r="H762" s="496"/>
      <c r="I762" s="485"/>
    </row>
    <row r="763" spans="1:9" s="486" customFormat="1" ht="35.25" customHeight="1">
      <c r="A763" s="761"/>
      <c r="B763" s="524"/>
      <c r="C763" s="525"/>
      <c r="D763" s="806"/>
      <c r="E763" s="526"/>
      <c r="F763" s="762"/>
      <c r="G763" s="554"/>
      <c r="H763" s="496"/>
      <c r="I763" s="485"/>
    </row>
    <row r="764" spans="1:9" s="486" customFormat="1" ht="408.75" customHeight="1">
      <c r="A764" s="761" t="s">
        <v>54</v>
      </c>
      <c r="B764" s="524" t="s">
        <v>1414</v>
      </c>
      <c r="C764" s="481" t="s">
        <v>31</v>
      </c>
      <c r="D764" s="806"/>
      <c r="E764" s="526"/>
      <c r="F764" s="762"/>
      <c r="G764" s="554"/>
      <c r="H764" s="496"/>
      <c r="I764" s="485"/>
    </row>
    <row r="765" spans="1:9" s="486" customFormat="1">
      <c r="A765" s="761"/>
      <c r="B765" s="524"/>
      <c r="C765" s="525"/>
      <c r="D765" s="806"/>
      <c r="E765" s="526"/>
      <c r="F765" s="762"/>
      <c r="G765" s="554"/>
      <c r="H765" s="496"/>
      <c r="I765" s="485"/>
    </row>
    <row r="766" spans="1:9" s="486" customFormat="1" ht="40.5">
      <c r="A766" s="761" t="s">
        <v>55</v>
      </c>
      <c r="B766" s="524" t="s">
        <v>1415</v>
      </c>
      <c r="C766" s="528" t="s">
        <v>61</v>
      </c>
      <c r="D766" s="807"/>
      <c r="E766" s="526"/>
      <c r="F766" s="762"/>
      <c r="G766" s="554"/>
      <c r="H766" s="496"/>
      <c r="I766" s="485"/>
    </row>
    <row r="767" spans="1:9" s="486" customFormat="1">
      <c r="A767" s="761"/>
      <c r="B767" s="524"/>
      <c r="C767" s="528"/>
      <c r="D767" s="807"/>
      <c r="E767" s="526"/>
      <c r="F767" s="762"/>
      <c r="G767" s="554"/>
      <c r="H767" s="496"/>
      <c r="I767" s="485"/>
    </row>
    <row r="768" spans="1:9" s="486" customFormat="1" ht="84.75" customHeight="1">
      <c r="A768" s="761" t="s">
        <v>56</v>
      </c>
      <c r="B768" s="529" t="s">
        <v>1416</v>
      </c>
      <c r="C768" s="481" t="s">
        <v>31</v>
      </c>
      <c r="D768" s="806"/>
      <c r="E768" s="503"/>
      <c r="F768" s="762"/>
      <c r="G768" s="554"/>
      <c r="H768" s="497"/>
      <c r="I768" s="485"/>
    </row>
    <row r="769" spans="1:9" s="486" customFormat="1" ht="27.75" customHeight="1">
      <c r="A769" s="761"/>
      <c r="B769" s="529"/>
      <c r="C769" s="525"/>
      <c r="D769" s="806"/>
      <c r="E769" s="503"/>
      <c r="F769" s="762"/>
      <c r="G769" s="554"/>
      <c r="H769" s="497"/>
      <c r="I769" s="485"/>
    </row>
    <row r="770" spans="1:9" s="486" customFormat="1" ht="54" customHeight="1">
      <c r="A770" s="761" t="s">
        <v>57</v>
      </c>
      <c r="B770" s="529" t="s">
        <v>1417</v>
      </c>
      <c r="C770" s="481" t="s">
        <v>31</v>
      </c>
      <c r="D770" s="806"/>
      <c r="E770" s="526"/>
      <c r="F770" s="762"/>
      <c r="G770" s="554"/>
      <c r="H770" s="496"/>
      <c r="I770" s="485"/>
    </row>
    <row r="771" spans="1:9" s="486" customFormat="1" ht="54" customHeight="1">
      <c r="A771" s="761"/>
      <c r="B771" s="529"/>
      <c r="C771" s="525"/>
      <c r="D771" s="806"/>
      <c r="E771" s="526"/>
      <c r="F771" s="762"/>
      <c r="G771" s="554"/>
      <c r="H771" s="496"/>
      <c r="I771" s="485"/>
    </row>
    <row r="772" spans="1:9" s="486" customFormat="1" ht="54" customHeight="1">
      <c r="A772" s="761"/>
      <c r="B772" s="539" t="s">
        <v>1481</v>
      </c>
      <c r="C772" s="525"/>
      <c r="D772" s="806"/>
      <c r="E772" s="526"/>
      <c r="F772" s="762"/>
      <c r="G772" s="554"/>
      <c r="H772" s="496"/>
      <c r="I772" s="485"/>
    </row>
    <row r="773" spans="1:9" s="486" customFormat="1" ht="54" customHeight="1">
      <c r="A773" s="772"/>
      <c r="B773" s="545"/>
      <c r="C773" s="546"/>
      <c r="D773" s="808"/>
      <c r="E773" s="547"/>
      <c r="F773" s="764"/>
      <c r="G773" s="554"/>
      <c r="H773" s="496"/>
      <c r="I773" s="485"/>
    </row>
    <row r="774" spans="1:9" s="486" customFormat="1" ht="54" customHeight="1">
      <c r="A774" s="761"/>
      <c r="B774" s="529"/>
      <c r="C774" s="525"/>
      <c r="D774" s="806"/>
      <c r="E774" s="526"/>
      <c r="F774" s="762"/>
      <c r="G774" s="554"/>
      <c r="H774" s="496"/>
      <c r="I774" s="485"/>
    </row>
    <row r="775" spans="1:9" s="486" customFormat="1" ht="54" customHeight="1">
      <c r="A775" s="761"/>
      <c r="B775" s="539" t="s">
        <v>1482</v>
      </c>
      <c r="C775" s="525"/>
      <c r="D775" s="806"/>
      <c r="E775" s="526"/>
      <c r="F775" s="762"/>
      <c r="G775" s="554"/>
      <c r="H775" s="496"/>
      <c r="I775" s="485"/>
    </row>
    <row r="776" spans="1:9" s="486" customFormat="1" ht="169.5" customHeight="1">
      <c r="A776" s="761" t="s">
        <v>49</v>
      </c>
      <c r="B776" s="498" t="s">
        <v>1418</v>
      </c>
      <c r="C776" s="481" t="s">
        <v>31</v>
      </c>
      <c r="D776" s="793"/>
      <c r="E776" s="526"/>
      <c r="F776" s="762"/>
      <c r="G776" s="554"/>
      <c r="H776" s="496"/>
      <c r="I776" s="485"/>
    </row>
    <row r="777" spans="1:9" s="486" customFormat="1" ht="55.5" customHeight="1">
      <c r="A777" s="761"/>
      <c r="B777" s="498"/>
      <c r="C777" s="499"/>
      <c r="D777" s="793"/>
      <c r="E777" s="526"/>
      <c r="F777" s="762"/>
      <c r="G777" s="554"/>
      <c r="H777" s="496"/>
      <c r="I777" s="485"/>
    </row>
    <row r="778" spans="1:9" s="486" customFormat="1">
      <c r="A778" s="761" t="s">
        <v>50</v>
      </c>
      <c r="B778" s="498" t="s">
        <v>1419</v>
      </c>
      <c r="C778" s="481" t="s">
        <v>31</v>
      </c>
      <c r="D778" s="793"/>
      <c r="E778" s="503"/>
      <c r="F778" s="762"/>
      <c r="G778" s="554"/>
      <c r="H778" s="474"/>
      <c r="I778" s="485"/>
    </row>
    <row r="779" spans="1:9" s="552" customFormat="1">
      <c r="A779" s="773"/>
      <c r="B779" s="498"/>
      <c r="C779" s="481"/>
      <c r="D779" s="793"/>
      <c r="E779" s="548"/>
      <c r="F779" s="762"/>
      <c r="G779" s="549"/>
      <c r="H779" s="550"/>
      <c r="I779" s="551"/>
    </row>
    <row r="780" spans="1:9" s="552" customFormat="1">
      <c r="A780" s="773"/>
      <c r="B780" s="498"/>
      <c r="C780" s="481"/>
      <c r="D780" s="793"/>
      <c r="E780" s="548"/>
      <c r="F780" s="762"/>
      <c r="G780" s="549"/>
      <c r="H780" s="550"/>
      <c r="I780" s="551"/>
    </row>
    <row r="781" spans="1:9" s="552" customFormat="1">
      <c r="A781" s="773"/>
      <c r="B781" s="498"/>
      <c r="C781" s="481"/>
      <c r="D781" s="793"/>
      <c r="E781" s="548"/>
      <c r="F781" s="762"/>
      <c r="G781" s="549"/>
      <c r="H781" s="550"/>
      <c r="I781" s="551"/>
    </row>
    <row r="782" spans="1:9" s="552" customFormat="1">
      <c r="A782" s="773"/>
      <c r="B782" s="498"/>
      <c r="C782" s="481"/>
      <c r="D782" s="793"/>
      <c r="E782" s="548"/>
      <c r="F782" s="762"/>
      <c r="G782" s="549"/>
      <c r="H782" s="550"/>
      <c r="I782" s="551"/>
    </row>
    <row r="783" spans="1:9" s="552" customFormat="1">
      <c r="A783" s="773"/>
      <c r="B783" s="498"/>
      <c r="C783" s="481"/>
      <c r="D783" s="793"/>
      <c r="E783" s="548"/>
      <c r="F783" s="762"/>
      <c r="G783" s="549"/>
      <c r="H783" s="550"/>
      <c r="I783" s="551"/>
    </row>
    <row r="784" spans="1:9" s="552" customFormat="1">
      <c r="A784" s="773"/>
      <c r="B784" s="498"/>
      <c r="C784" s="481"/>
      <c r="D784" s="793"/>
      <c r="E784" s="548"/>
      <c r="F784" s="762"/>
      <c r="G784" s="549"/>
      <c r="H784" s="550"/>
      <c r="I784" s="551"/>
    </row>
    <row r="785" spans="1:9" s="552" customFormat="1">
      <c r="A785" s="773"/>
      <c r="B785" s="498"/>
      <c r="C785" s="481"/>
      <c r="D785" s="793"/>
      <c r="E785" s="548"/>
      <c r="F785" s="762"/>
      <c r="G785" s="549"/>
      <c r="H785" s="550"/>
      <c r="I785" s="551"/>
    </row>
    <row r="786" spans="1:9" s="552" customFormat="1">
      <c r="A786" s="773"/>
      <c r="B786" s="498"/>
      <c r="C786" s="481"/>
      <c r="D786" s="793"/>
      <c r="E786" s="548"/>
      <c r="F786" s="762"/>
      <c r="G786" s="549"/>
      <c r="H786" s="550"/>
      <c r="I786" s="551"/>
    </row>
    <row r="787" spans="1:9" s="552" customFormat="1">
      <c r="A787" s="773"/>
      <c r="B787" s="498"/>
      <c r="C787" s="481"/>
      <c r="D787" s="793"/>
      <c r="E787" s="548"/>
      <c r="F787" s="762"/>
      <c r="G787" s="549"/>
      <c r="H787" s="550"/>
      <c r="I787" s="551"/>
    </row>
    <row r="788" spans="1:9" s="552" customFormat="1">
      <c r="A788" s="773"/>
      <c r="B788" s="498"/>
      <c r="C788" s="481"/>
      <c r="D788" s="793"/>
      <c r="E788" s="548"/>
      <c r="F788" s="762"/>
      <c r="G788" s="549"/>
      <c r="H788" s="550"/>
      <c r="I788" s="551"/>
    </row>
    <row r="789" spans="1:9" s="552" customFormat="1">
      <c r="A789" s="773"/>
      <c r="B789" s="498"/>
      <c r="C789" s="481"/>
      <c r="D789" s="793"/>
      <c r="E789" s="548"/>
      <c r="F789" s="762"/>
      <c r="G789" s="549"/>
      <c r="H789" s="550"/>
      <c r="I789" s="551"/>
    </row>
    <row r="790" spans="1:9" s="552" customFormat="1">
      <c r="A790" s="773"/>
      <c r="B790" s="498"/>
      <c r="C790" s="481"/>
      <c r="D790" s="793"/>
      <c r="E790" s="548"/>
      <c r="F790" s="762"/>
      <c r="G790" s="549"/>
      <c r="H790" s="550"/>
      <c r="I790" s="551"/>
    </row>
    <row r="791" spans="1:9" s="552" customFormat="1">
      <c r="A791" s="773"/>
      <c r="B791" s="498"/>
      <c r="C791" s="481"/>
      <c r="D791" s="793"/>
      <c r="E791" s="548"/>
      <c r="F791" s="762"/>
      <c r="G791" s="549"/>
      <c r="H791" s="550"/>
      <c r="I791" s="551"/>
    </row>
    <row r="792" spans="1:9" s="552" customFormat="1">
      <c r="A792" s="773"/>
      <c r="B792" s="498"/>
      <c r="C792" s="481"/>
      <c r="D792" s="793"/>
      <c r="E792" s="548"/>
      <c r="F792" s="762"/>
      <c r="G792" s="549"/>
      <c r="H792" s="550"/>
      <c r="I792" s="551"/>
    </row>
    <row r="793" spans="1:9" s="552" customFormat="1">
      <c r="A793" s="773"/>
      <c r="B793" s="498"/>
      <c r="C793" s="481"/>
      <c r="D793" s="793"/>
      <c r="E793" s="548"/>
      <c r="F793" s="762"/>
      <c r="G793" s="549"/>
      <c r="H793" s="550"/>
      <c r="I793" s="551"/>
    </row>
    <row r="794" spans="1:9" s="552" customFormat="1">
      <c r="A794" s="773"/>
      <c r="B794" s="498"/>
      <c r="C794" s="481"/>
      <c r="D794" s="793"/>
      <c r="E794" s="548"/>
      <c r="F794" s="762"/>
      <c r="G794" s="549"/>
      <c r="H794" s="550"/>
      <c r="I794" s="551"/>
    </row>
    <row r="795" spans="1:9" s="552" customFormat="1">
      <c r="A795" s="773"/>
      <c r="B795" s="498"/>
      <c r="C795" s="481"/>
      <c r="D795" s="793"/>
      <c r="E795" s="548"/>
      <c r="F795" s="762"/>
      <c r="G795" s="549"/>
      <c r="H795" s="550"/>
      <c r="I795" s="551"/>
    </row>
    <row r="796" spans="1:9" s="552" customFormat="1">
      <c r="A796" s="773"/>
      <c r="B796" s="498"/>
      <c r="C796" s="481"/>
      <c r="D796" s="793"/>
      <c r="E796" s="548"/>
      <c r="F796" s="762"/>
      <c r="G796" s="549"/>
      <c r="H796" s="550"/>
      <c r="I796" s="551"/>
    </row>
    <row r="797" spans="1:9" s="552" customFormat="1">
      <c r="A797" s="773"/>
      <c r="B797" s="498"/>
      <c r="C797" s="481"/>
      <c r="D797" s="793"/>
      <c r="E797" s="548"/>
      <c r="F797" s="762"/>
      <c r="G797" s="549"/>
      <c r="H797" s="550"/>
      <c r="I797" s="551"/>
    </row>
    <row r="798" spans="1:9" s="552" customFormat="1">
      <c r="A798" s="773"/>
      <c r="B798" s="498"/>
      <c r="C798" s="481"/>
      <c r="D798" s="793"/>
      <c r="E798" s="548"/>
      <c r="F798" s="762"/>
      <c r="G798" s="549"/>
      <c r="H798" s="550"/>
      <c r="I798" s="551"/>
    </row>
    <row r="799" spans="1:9" s="552" customFormat="1">
      <c r="A799" s="773"/>
      <c r="B799" s="498"/>
      <c r="C799" s="481"/>
      <c r="D799" s="793"/>
      <c r="E799" s="548"/>
      <c r="F799" s="762"/>
      <c r="G799" s="549"/>
      <c r="H799" s="550"/>
      <c r="I799" s="551"/>
    </row>
    <row r="800" spans="1:9" s="552" customFormat="1">
      <c r="A800" s="773"/>
      <c r="B800" s="498"/>
      <c r="C800" s="481"/>
      <c r="D800" s="793"/>
      <c r="E800" s="548"/>
      <c r="F800" s="762"/>
      <c r="G800" s="549"/>
      <c r="H800" s="550"/>
      <c r="I800" s="551"/>
    </row>
    <row r="801" spans="1:9" s="552" customFormat="1">
      <c r="A801" s="773"/>
      <c r="B801" s="498"/>
      <c r="C801" s="481"/>
      <c r="D801" s="793"/>
      <c r="E801" s="548"/>
      <c r="F801" s="762"/>
      <c r="G801" s="549"/>
      <c r="H801" s="550"/>
      <c r="I801" s="551"/>
    </row>
    <row r="802" spans="1:9" s="552" customFormat="1">
      <c r="A802" s="773"/>
      <c r="B802" s="498"/>
      <c r="C802" s="481"/>
      <c r="D802" s="793"/>
      <c r="E802" s="548"/>
      <c r="F802" s="762"/>
      <c r="G802" s="549"/>
      <c r="H802" s="550"/>
      <c r="I802" s="551"/>
    </row>
    <row r="803" spans="1:9" s="552" customFormat="1">
      <c r="A803" s="773"/>
      <c r="B803" s="498"/>
      <c r="C803" s="481"/>
      <c r="D803" s="793"/>
      <c r="E803" s="548"/>
      <c r="F803" s="762"/>
      <c r="G803" s="549"/>
      <c r="H803" s="550"/>
      <c r="I803" s="551"/>
    </row>
    <row r="804" spans="1:9" s="552" customFormat="1">
      <c r="A804" s="773"/>
      <c r="B804" s="498"/>
      <c r="C804" s="481"/>
      <c r="D804" s="793"/>
      <c r="E804" s="548"/>
      <c r="F804" s="762"/>
      <c r="G804" s="549"/>
      <c r="H804" s="550"/>
      <c r="I804" s="551"/>
    </row>
    <row r="805" spans="1:9" s="552" customFormat="1">
      <c r="A805" s="773"/>
      <c r="B805" s="498"/>
      <c r="C805" s="481"/>
      <c r="D805" s="793"/>
      <c r="E805" s="548"/>
      <c r="F805" s="762"/>
      <c r="G805" s="549"/>
      <c r="H805" s="550"/>
      <c r="I805" s="551"/>
    </row>
    <row r="806" spans="1:9" s="552" customFormat="1">
      <c r="A806" s="773"/>
      <c r="B806" s="498"/>
      <c r="C806" s="481"/>
      <c r="D806" s="793"/>
      <c r="E806" s="548"/>
      <c r="F806" s="762"/>
      <c r="G806" s="549"/>
      <c r="H806" s="550"/>
      <c r="I806" s="551"/>
    </row>
    <row r="807" spans="1:9" s="552" customFormat="1">
      <c r="A807" s="773"/>
      <c r="B807" s="498"/>
      <c r="C807" s="481"/>
      <c r="D807" s="793"/>
      <c r="E807" s="548"/>
      <c r="F807" s="762"/>
      <c r="G807" s="549"/>
      <c r="H807" s="550"/>
      <c r="I807" s="551"/>
    </row>
    <row r="808" spans="1:9" s="552" customFormat="1">
      <c r="A808" s="773"/>
      <c r="B808" s="498"/>
      <c r="C808" s="481"/>
      <c r="D808" s="793"/>
      <c r="E808" s="548"/>
      <c r="F808" s="762"/>
      <c r="G808" s="549"/>
      <c r="H808" s="550"/>
      <c r="I808" s="551"/>
    </row>
    <row r="809" spans="1:9" s="552" customFormat="1">
      <c r="A809" s="773"/>
      <c r="B809" s="498"/>
      <c r="C809" s="481"/>
      <c r="D809" s="793"/>
      <c r="E809" s="548"/>
      <c r="F809" s="762"/>
      <c r="G809" s="549"/>
      <c r="H809" s="550"/>
      <c r="I809" s="551"/>
    </row>
    <row r="810" spans="1:9" s="552" customFormat="1">
      <c r="A810" s="773"/>
      <c r="B810" s="498"/>
      <c r="C810" s="481"/>
      <c r="D810" s="793"/>
      <c r="E810" s="548"/>
      <c r="F810" s="762"/>
      <c r="G810" s="549"/>
      <c r="H810" s="550"/>
      <c r="I810" s="551"/>
    </row>
    <row r="811" spans="1:9">
      <c r="A811" s="774"/>
      <c r="B811" s="553"/>
      <c r="C811" s="475"/>
      <c r="D811" s="809"/>
      <c r="E811" s="482"/>
      <c r="F811" s="775"/>
    </row>
    <row r="812" spans="1:9">
      <c r="A812" s="776"/>
      <c r="B812" s="472" t="s">
        <v>1542</v>
      </c>
      <c r="C812" s="476"/>
      <c r="D812" s="810"/>
      <c r="E812" s="482"/>
      <c r="F812" s="777"/>
      <c r="I812" s="477"/>
    </row>
    <row r="813" spans="1:9">
      <c r="A813" s="778"/>
      <c r="B813" s="558"/>
      <c r="C813" s="559"/>
      <c r="D813" s="811"/>
      <c r="E813" s="482"/>
      <c r="F813" s="779"/>
      <c r="I813" s="477"/>
    </row>
    <row r="814" spans="1:9">
      <c r="A814" s="778"/>
      <c r="B814" s="560"/>
      <c r="D814" s="812"/>
      <c r="E814" s="482"/>
      <c r="F814" s="779"/>
      <c r="I814" s="477"/>
    </row>
    <row r="815" spans="1:9">
      <c r="A815" s="778"/>
      <c r="B815" s="560"/>
      <c r="D815" s="812"/>
      <c r="E815" s="482"/>
      <c r="F815" s="779"/>
      <c r="I815" s="477"/>
    </row>
    <row r="816" spans="1:9">
      <c r="A816" s="778"/>
      <c r="B816" s="560"/>
      <c r="D816" s="812"/>
      <c r="E816" s="482"/>
      <c r="F816" s="779"/>
      <c r="I816" s="477"/>
    </row>
    <row r="817" spans="1:9">
      <c r="A817" s="778"/>
      <c r="B817" s="560"/>
      <c r="D817" s="812"/>
      <c r="E817" s="482"/>
      <c r="F817" s="779"/>
      <c r="I817" s="477"/>
    </row>
    <row r="818" spans="1:9">
      <c r="A818" s="778"/>
      <c r="B818" s="560"/>
      <c r="D818" s="812"/>
      <c r="E818" s="482"/>
      <c r="F818" s="779"/>
      <c r="I818" s="477"/>
    </row>
    <row r="819" spans="1:9">
      <c r="A819" s="778"/>
      <c r="B819" s="560"/>
      <c r="D819" s="812"/>
      <c r="E819" s="482"/>
      <c r="F819" s="779"/>
      <c r="I819" s="477"/>
    </row>
    <row r="820" spans="1:9">
      <c r="A820" s="778"/>
      <c r="B820" s="560"/>
      <c r="D820" s="812"/>
      <c r="E820" s="482"/>
      <c r="F820" s="779"/>
      <c r="I820" s="477"/>
    </row>
    <row r="821" spans="1:9">
      <c r="A821" s="778"/>
      <c r="B821" s="560"/>
      <c r="D821" s="812"/>
      <c r="E821" s="482"/>
      <c r="F821" s="779"/>
      <c r="I821" s="477"/>
    </row>
    <row r="822" spans="1:9">
      <c r="A822" s="778"/>
      <c r="B822" s="560"/>
      <c r="D822" s="812"/>
      <c r="E822" s="482"/>
      <c r="F822" s="779"/>
      <c r="I822" s="477"/>
    </row>
    <row r="823" spans="1:9">
      <c r="B823" s="555"/>
      <c r="D823" s="812"/>
      <c r="E823" s="557"/>
      <c r="I823" s="477"/>
    </row>
    <row r="824" spans="1:9">
      <c r="I824" s="477"/>
    </row>
    <row r="825" spans="1:9">
      <c r="I825" s="477"/>
    </row>
    <row r="826" spans="1:9">
      <c r="I826" s="477"/>
    </row>
    <row r="827" spans="1:9">
      <c r="F827" s="782"/>
    </row>
  </sheetData>
  <pageMargins left="0.7" right="0.7" top="0.75" bottom="0.75" header="0.3" footer="0.3"/>
  <pageSetup paperSize="9" scale="4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5E3DF-80F4-4A13-B499-1A9A31A4BB7F}">
  <dimension ref="A1:J253"/>
  <sheetViews>
    <sheetView view="pageBreakPreview" zoomScale="60" zoomScaleNormal="100" workbookViewId="0">
      <selection activeCell="I4" sqref="I4"/>
    </sheetView>
  </sheetViews>
  <sheetFormatPr defaultColWidth="8.7109375" defaultRowHeight="15.75"/>
  <cols>
    <col min="1" max="1" width="8.140625" style="1028" customWidth="1"/>
    <col min="2" max="2" width="59" style="572" customWidth="1"/>
    <col min="3" max="3" width="34" style="572" hidden="1" customWidth="1"/>
    <col min="4" max="4" width="10.42578125" style="571" hidden="1" customWidth="1"/>
    <col min="5" max="5" width="5.140625" style="571" hidden="1" customWidth="1"/>
    <col min="6" max="6" width="6.5703125" style="571" hidden="1" customWidth="1"/>
    <col min="7" max="7" width="15.140625" style="571" customWidth="1"/>
    <col min="8" max="8" width="7.5703125" style="571" customWidth="1"/>
    <col min="9" max="9" width="13.42578125" style="571" bestFit="1" customWidth="1"/>
    <col min="10" max="10" width="23.140625" style="571" customWidth="1"/>
    <col min="11" max="16384" width="8.7109375" style="561"/>
  </cols>
  <sheetData>
    <row r="1" spans="1:10">
      <c r="A1" s="1275" t="s">
        <v>1543</v>
      </c>
      <c r="B1" s="1275"/>
      <c r="C1" s="1275"/>
      <c r="D1" s="1275"/>
      <c r="E1" s="1275"/>
      <c r="F1" s="1275"/>
      <c r="G1" s="1275"/>
      <c r="H1" s="1275"/>
      <c r="I1" s="1275"/>
      <c r="J1" s="1275"/>
    </row>
    <row r="2" spans="1:10" ht="16.5" thickBot="1">
      <c r="A2" s="1276" t="s">
        <v>681</v>
      </c>
      <c r="B2" s="1276"/>
      <c r="C2" s="1276"/>
      <c r="D2" s="1276"/>
      <c r="E2" s="1276"/>
      <c r="F2" s="1276"/>
      <c r="G2" s="1276"/>
      <c r="H2" s="1276"/>
      <c r="I2" s="1276"/>
      <c r="J2" s="1276"/>
    </row>
    <row r="3" spans="1:10" ht="32.25" thickBot="1">
      <c r="A3" s="1031" t="s">
        <v>682</v>
      </c>
      <c r="B3" s="562" t="s">
        <v>1721</v>
      </c>
      <c r="C3" s="562" t="s">
        <v>684</v>
      </c>
      <c r="D3" s="562" t="s">
        <v>685</v>
      </c>
      <c r="E3" s="562" t="s">
        <v>686</v>
      </c>
      <c r="F3" s="562" t="s">
        <v>687</v>
      </c>
      <c r="G3" s="562" t="s">
        <v>979</v>
      </c>
      <c r="H3" s="562" t="s">
        <v>689</v>
      </c>
      <c r="I3" s="562" t="s">
        <v>1074</v>
      </c>
      <c r="J3" s="562" t="s">
        <v>1197</v>
      </c>
    </row>
    <row r="4" spans="1:10" ht="67.5" customHeight="1">
      <c r="A4" s="1023"/>
      <c r="B4" s="1036" t="s">
        <v>690</v>
      </c>
      <c r="C4" s="958"/>
      <c r="D4" s="958"/>
      <c r="E4" s="958"/>
      <c r="F4" s="958"/>
      <c r="G4" s="958"/>
      <c r="H4" s="958"/>
      <c r="I4" s="958"/>
      <c r="J4" s="958"/>
    </row>
    <row r="5" spans="1:10" s="570" customFormat="1" ht="31.5">
      <c r="A5" s="1027" t="s">
        <v>49</v>
      </c>
      <c r="B5" s="563" t="s">
        <v>691</v>
      </c>
      <c r="C5" s="564" t="s">
        <v>692</v>
      </c>
      <c r="D5" s="565"/>
      <c r="E5" s="565"/>
      <c r="F5" s="565"/>
      <c r="G5" s="566">
        <v>64</v>
      </c>
      <c r="H5" s="567" t="s">
        <v>548</v>
      </c>
      <c r="I5" s="568"/>
      <c r="J5" s="569"/>
    </row>
    <row r="6" spans="1:10" s="570" customFormat="1">
      <c r="A6" s="1028"/>
      <c r="B6" s="572"/>
      <c r="C6" s="572"/>
      <c r="D6" s="571"/>
      <c r="E6" s="571"/>
      <c r="F6" s="571"/>
      <c r="G6" s="571"/>
      <c r="H6" s="571"/>
      <c r="I6" s="571"/>
      <c r="J6" s="571"/>
    </row>
    <row r="7" spans="1:10" s="570" customFormat="1" ht="47.25">
      <c r="A7" s="1027" t="s">
        <v>50</v>
      </c>
      <c r="B7" s="563" t="s">
        <v>693</v>
      </c>
      <c r="C7" s="564" t="s">
        <v>694</v>
      </c>
      <c r="D7" s="565"/>
      <c r="E7" s="565"/>
      <c r="F7" s="565"/>
      <c r="G7" s="566">
        <v>7</v>
      </c>
      <c r="H7" s="567" t="s">
        <v>548</v>
      </c>
      <c r="I7" s="568"/>
      <c r="J7" s="569"/>
    </row>
    <row r="8" spans="1:10" s="570" customFormat="1">
      <c r="A8" s="1028"/>
      <c r="B8" s="572"/>
      <c r="C8" s="572"/>
      <c r="D8" s="571"/>
      <c r="E8" s="571"/>
      <c r="F8" s="571"/>
      <c r="G8" s="571"/>
      <c r="H8" s="571"/>
      <c r="I8" s="571"/>
      <c r="J8" s="571"/>
    </row>
    <row r="9" spans="1:10" s="570" customFormat="1" ht="31.5">
      <c r="A9" s="1027" t="s">
        <v>52</v>
      </c>
      <c r="B9" s="563" t="s">
        <v>695</v>
      </c>
      <c r="C9" s="564" t="s">
        <v>696</v>
      </c>
      <c r="D9" s="565"/>
      <c r="E9" s="565"/>
      <c r="F9" s="565"/>
      <c r="G9" s="566">
        <v>8</v>
      </c>
      <c r="H9" s="567" t="s">
        <v>548</v>
      </c>
      <c r="I9" s="568"/>
      <c r="J9" s="569"/>
    </row>
    <row r="10" spans="1:10" s="570" customFormat="1">
      <c r="A10" s="1028"/>
      <c r="B10" s="572"/>
      <c r="C10" s="572"/>
      <c r="D10" s="571"/>
      <c r="E10" s="571"/>
      <c r="F10" s="571"/>
      <c r="G10" s="571"/>
      <c r="H10" s="571"/>
      <c r="I10" s="571"/>
      <c r="J10" s="571"/>
    </row>
    <row r="11" spans="1:10" s="570" customFormat="1" ht="47.25">
      <c r="A11" s="1027" t="s">
        <v>53</v>
      </c>
      <c r="B11" s="563" t="s">
        <v>697</v>
      </c>
      <c r="C11" s="564" t="s">
        <v>698</v>
      </c>
      <c r="D11" s="565"/>
      <c r="E11" s="565"/>
      <c r="F11" s="565"/>
      <c r="G11" s="566">
        <v>6</v>
      </c>
      <c r="H11" s="567" t="s">
        <v>548</v>
      </c>
      <c r="I11" s="568"/>
      <c r="J11" s="569"/>
    </row>
    <row r="12" spans="1:10" s="570" customFormat="1">
      <c r="A12" s="1028"/>
      <c r="B12" s="572"/>
      <c r="C12" s="572"/>
      <c r="D12" s="571"/>
      <c r="E12" s="571"/>
      <c r="F12" s="571"/>
      <c r="G12" s="571"/>
      <c r="H12" s="571"/>
      <c r="I12" s="571"/>
      <c r="J12" s="571"/>
    </row>
    <row r="13" spans="1:10" s="570" customFormat="1" ht="31.5">
      <c r="A13" s="1027" t="s">
        <v>54</v>
      </c>
      <c r="B13" s="563" t="s">
        <v>699</v>
      </c>
      <c r="C13" s="564" t="s">
        <v>700</v>
      </c>
      <c r="D13" s="565"/>
      <c r="E13" s="565"/>
      <c r="F13" s="565"/>
      <c r="G13" s="566">
        <v>6</v>
      </c>
      <c r="H13" s="567" t="s">
        <v>548</v>
      </c>
      <c r="I13" s="568"/>
      <c r="J13" s="569"/>
    </row>
    <row r="14" spans="1:10" s="570" customFormat="1">
      <c r="A14" s="1028"/>
      <c r="B14" s="572"/>
      <c r="C14" s="572"/>
      <c r="D14" s="571"/>
      <c r="E14" s="571"/>
      <c r="F14" s="571"/>
      <c r="G14" s="571"/>
      <c r="H14" s="571"/>
      <c r="I14" s="571"/>
      <c r="J14" s="571"/>
    </row>
    <row r="15" spans="1:10" s="570" customFormat="1" ht="31.5">
      <c r="A15" s="1027" t="s">
        <v>55</v>
      </c>
      <c r="B15" s="563" t="s">
        <v>701</v>
      </c>
      <c r="C15" s="564" t="s">
        <v>702</v>
      </c>
      <c r="D15" s="565"/>
      <c r="E15" s="565"/>
      <c r="F15" s="565"/>
      <c r="G15" s="566">
        <v>4</v>
      </c>
      <c r="H15" s="567" t="s">
        <v>548</v>
      </c>
      <c r="I15" s="568"/>
      <c r="J15" s="569"/>
    </row>
    <row r="16" spans="1:10" s="570" customFormat="1">
      <c r="A16" s="1028"/>
      <c r="B16" s="572"/>
      <c r="C16" s="572"/>
      <c r="D16" s="571"/>
      <c r="E16" s="571"/>
      <c r="F16" s="571"/>
      <c r="G16" s="571"/>
      <c r="H16" s="571"/>
      <c r="I16" s="571"/>
      <c r="J16" s="571"/>
    </row>
    <row r="17" spans="1:10" s="570" customFormat="1" ht="31.5">
      <c r="A17" s="1027" t="s">
        <v>56</v>
      </c>
      <c r="B17" s="563" t="s">
        <v>703</v>
      </c>
      <c r="C17" s="564" t="s">
        <v>704</v>
      </c>
      <c r="D17" s="565"/>
      <c r="E17" s="565"/>
      <c r="F17" s="565"/>
      <c r="G17" s="566">
        <v>2</v>
      </c>
      <c r="H17" s="567" t="s">
        <v>548</v>
      </c>
      <c r="I17" s="568"/>
      <c r="J17" s="569"/>
    </row>
    <row r="18" spans="1:10" s="570" customFormat="1">
      <c r="A18" s="1028"/>
      <c r="B18" s="572"/>
      <c r="C18" s="572"/>
      <c r="D18" s="571"/>
      <c r="E18" s="571"/>
      <c r="F18" s="571"/>
      <c r="G18" s="571"/>
      <c r="H18" s="571"/>
      <c r="I18" s="571"/>
      <c r="J18" s="571"/>
    </row>
    <row r="19" spans="1:10" s="570" customFormat="1" ht="47.25">
      <c r="A19" s="1027" t="s">
        <v>57</v>
      </c>
      <c r="B19" s="563" t="s">
        <v>705</v>
      </c>
      <c r="C19" s="564" t="s">
        <v>706</v>
      </c>
      <c r="D19" s="565"/>
      <c r="E19" s="565"/>
      <c r="F19" s="565"/>
      <c r="G19" s="566">
        <v>94</v>
      </c>
      <c r="H19" s="567" t="s">
        <v>44</v>
      </c>
      <c r="I19" s="568"/>
      <c r="J19" s="569"/>
    </row>
    <row r="20" spans="1:10" s="570" customFormat="1">
      <c r="A20" s="1028"/>
      <c r="B20" s="572"/>
      <c r="C20" s="572"/>
      <c r="D20" s="571"/>
      <c r="E20" s="571"/>
      <c r="F20" s="571"/>
      <c r="G20" s="571"/>
      <c r="H20" s="571"/>
      <c r="I20" s="571"/>
      <c r="J20" s="571"/>
    </row>
    <row r="21" spans="1:10" s="570" customFormat="1" ht="31.5">
      <c r="A21" s="1027" t="s">
        <v>58</v>
      </c>
      <c r="B21" s="563" t="s">
        <v>707</v>
      </c>
      <c r="C21" s="564" t="s">
        <v>708</v>
      </c>
      <c r="D21" s="573">
        <v>26</v>
      </c>
      <c r="E21" s="565"/>
      <c r="F21" s="573">
        <v>3.6</v>
      </c>
      <c r="G21" s="566">
        <v>94</v>
      </c>
      <c r="H21" s="567" t="s">
        <v>44</v>
      </c>
      <c r="I21" s="568"/>
      <c r="J21" s="569"/>
    </row>
    <row r="22" spans="1:10" s="570" customFormat="1">
      <c r="A22" s="1028"/>
      <c r="B22" s="572"/>
      <c r="C22" s="572"/>
      <c r="D22" s="571"/>
      <c r="E22" s="571"/>
      <c r="F22" s="571"/>
      <c r="G22" s="571"/>
      <c r="H22" s="571"/>
      <c r="I22" s="571"/>
      <c r="J22" s="571"/>
    </row>
    <row r="23" spans="1:10" s="570" customFormat="1">
      <c r="A23" s="1029"/>
      <c r="B23" s="1024" t="s">
        <v>709</v>
      </c>
      <c r="C23" s="1024"/>
      <c r="D23" s="1024"/>
      <c r="E23" s="1024"/>
      <c r="F23" s="1024"/>
      <c r="G23" s="1024"/>
      <c r="H23" s="1024"/>
      <c r="I23" s="574"/>
      <c r="J23" s="575"/>
    </row>
    <row r="24" spans="1:10" s="570" customFormat="1">
      <c r="A24" s="1028"/>
      <c r="B24" s="572"/>
      <c r="C24" s="572"/>
      <c r="D24" s="571"/>
      <c r="E24" s="571"/>
      <c r="F24" s="571"/>
      <c r="G24" s="571"/>
      <c r="H24" s="571"/>
      <c r="I24" s="571"/>
      <c r="J24" s="571"/>
    </row>
    <row r="25" spans="1:10" s="570" customFormat="1">
      <c r="A25" s="1032"/>
      <c r="B25" s="1274" t="s">
        <v>710</v>
      </c>
      <c r="C25" s="960"/>
      <c r="D25" s="960"/>
      <c r="E25" s="960"/>
      <c r="F25" s="960"/>
      <c r="G25" s="960"/>
      <c r="H25" s="960"/>
      <c r="I25" s="960"/>
      <c r="J25" s="960"/>
    </row>
    <row r="26" spans="1:10" s="570" customFormat="1">
      <c r="A26" s="1033"/>
      <c r="B26" s="1274"/>
      <c r="C26" s="969"/>
      <c r="D26" s="969"/>
      <c r="E26" s="969"/>
      <c r="F26" s="969"/>
      <c r="G26" s="969"/>
      <c r="H26" s="969"/>
      <c r="I26" s="969"/>
      <c r="J26" s="969"/>
    </row>
    <row r="27" spans="1:10" s="570" customFormat="1" ht="31.5">
      <c r="A27" s="1027" t="s">
        <v>59</v>
      </c>
      <c r="B27" s="563" t="s">
        <v>711</v>
      </c>
      <c r="C27" s="564" t="s">
        <v>712</v>
      </c>
      <c r="D27" s="565"/>
      <c r="E27" s="565"/>
      <c r="F27" s="565"/>
      <c r="G27" s="566">
        <v>3</v>
      </c>
      <c r="H27" s="567" t="s">
        <v>548</v>
      </c>
      <c r="I27" s="568"/>
      <c r="J27" s="569"/>
    </row>
    <row r="28" spans="1:10" s="570" customFormat="1">
      <c r="A28" s="1028"/>
      <c r="B28" s="572"/>
      <c r="C28" s="572"/>
      <c r="D28" s="571"/>
      <c r="E28" s="571"/>
      <c r="F28" s="571"/>
      <c r="G28" s="571"/>
      <c r="H28" s="571"/>
      <c r="I28" s="571"/>
      <c r="J28" s="571"/>
    </row>
    <row r="29" spans="1:10" s="570" customFormat="1" ht="31.5">
      <c r="A29" s="1027" t="s">
        <v>60</v>
      </c>
      <c r="B29" s="563" t="s">
        <v>713</v>
      </c>
      <c r="C29" s="564" t="s">
        <v>714</v>
      </c>
      <c r="D29" s="565"/>
      <c r="E29" s="565"/>
      <c r="F29" s="565"/>
      <c r="G29" s="566">
        <v>9</v>
      </c>
      <c r="H29" s="567" t="s">
        <v>44</v>
      </c>
      <c r="I29" s="568"/>
      <c r="J29" s="569"/>
    </row>
    <row r="30" spans="1:10" s="570" customFormat="1">
      <c r="A30" s="1028"/>
      <c r="B30" s="572"/>
      <c r="C30" s="572"/>
      <c r="D30" s="571"/>
      <c r="E30" s="571"/>
      <c r="F30" s="571"/>
      <c r="G30" s="571"/>
      <c r="H30" s="571"/>
      <c r="I30" s="571"/>
      <c r="J30" s="571"/>
    </row>
    <row r="31" spans="1:10" s="570" customFormat="1" ht="31.5">
      <c r="A31" s="1027" t="s">
        <v>61</v>
      </c>
      <c r="B31" s="563" t="s">
        <v>715</v>
      </c>
      <c r="C31" s="564" t="s">
        <v>716</v>
      </c>
      <c r="D31" s="565"/>
      <c r="E31" s="565"/>
      <c r="F31" s="565"/>
      <c r="G31" s="566">
        <v>3</v>
      </c>
      <c r="H31" s="567" t="s">
        <v>548</v>
      </c>
      <c r="I31" s="568"/>
      <c r="J31" s="569"/>
    </row>
    <row r="32" spans="1:10" s="570" customFormat="1">
      <c r="A32" s="1028"/>
      <c r="B32" s="572"/>
      <c r="C32" s="572"/>
      <c r="D32" s="571"/>
      <c r="E32" s="571"/>
      <c r="F32" s="571"/>
      <c r="G32" s="571"/>
      <c r="H32" s="571"/>
      <c r="I32" s="571"/>
      <c r="J32" s="571"/>
    </row>
    <row r="33" spans="1:10" s="570" customFormat="1">
      <c r="A33" s="1027" t="s">
        <v>62</v>
      </c>
      <c r="B33" s="563" t="s">
        <v>717</v>
      </c>
      <c r="C33" s="564" t="s">
        <v>718</v>
      </c>
      <c r="D33" s="565"/>
      <c r="E33" s="565"/>
      <c r="F33" s="565"/>
      <c r="G33" s="566">
        <v>4</v>
      </c>
      <c r="H33" s="567" t="s">
        <v>548</v>
      </c>
      <c r="I33" s="568"/>
      <c r="J33" s="569"/>
    </row>
    <row r="34" spans="1:10" s="570" customFormat="1">
      <c r="A34" s="1028"/>
      <c r="B34" s="572"/>
      <c r="C34" s="572"/>
      <c r="D34" s="571"/>
      <c r="E34" s="571"/>
      <c r="F34" s="571"/>
      <c r="G34" s="571"/>
      <c r="H34" s="571"/>
      <c r="I34" s="571"/>
      <c r="J34" s="571"/>
    </row>
    <row r="35" spans="1:10" s="570" customFormat="1">
      <c r="A35" s="1029"/>
      <c r="B35" s="1024" t="s">
        <v>719</v>
      </c>
      <c r="C35" s="1024"/>
      <c r="D35" s="1024"/>
      <c r="E35" s="1024"/>
      <c r="F35" s="1024"/>
      <c r="G35" s="1024"/>
      <c r="H35" s="1024"/>
      <c r="I35" s="574"/>
      <c r="J35" s="575"/>
    </row>
    <row r="36" spans="1:10" s="570" customFormat="1">
      <c r="A36" s="1114"/>
      <c r="B36" s="1115"/>
      <c r="C36" s="1115"/>
      <c r="D36" s="1116"/>
      <c r="E36" s="1116"/>
      <c r="F36" s="1116"/>
      <c r="G36" s="1116"/>
      <c r="H36" s="1116"/>
      <c r="I36" s="1116"/>
      <c r="J36" s="1116"/>
    </row>
    <row r="37" spans="1:10" s="570" customFormat="1" ht="15.75" customHeight="1">
      <c r="A37" s="1025"/>
      <c r="B37" s="1273" t="s">
        <v>720</v>
      </c>
      <c r="C37" s="959"/>
      <c r="D37" s="959"/>
      <c r="E37" s="959"/>
      <c r="F37" s="959"/>
      <c r="G37" s="959"/>
      <c r="H37" s="959"/>
      <c r="I37" s="959"/>
      <c r="J37" s="959"/>
    </row>
    <row r="38" spans="1:10" s="570" customFormat="1">
      <c r="A38" s="1025"/>
      <c r="B38" s="1273"/>
      <c r="C38" s="577"/>
      <c r="D38" s="577"/>
      <c r="E38" s="577"/>
      <c r="F38" s="577"/>
      <c r="G38" s="577"/>
      <c r="H38" s="577"/>
      <c r="I38" s="577"/>
      <c r="J38" s="577"/>
    </row>
    <row r="39" spans="1:10" s="570" customFormat="1" ht="47.25">
      <c r="A39" s="1027" t="s">
        <v>49</v>
      </c>
      <c r="B39" s="563" t="s">
        <v>721</v>
      </c>
      <c r="C39" s="564" t="s">
        <v>722</v>
      </c>
      <c r="D39" s="565"/>
      <c r="E39" s="565"/>
      <c r="F39" s="565"/>
      <c r="G39" s="566">
        <v>1</v>
      </c>
      <c r="H39" s="567" t="s">
        <v>548</v>
      </c>
      <c r="I39" s="568"/>
      <c r="J39" s="569"/>
    </row>
    <row r="40" spans="1:10" s="570" customFormat="1">
      <c r="A40" s="1028"/>
      <c r="B40" s="572"/>
      <c r="C40" s="572"/>
      <c r="D40" s="571"/>
      <c r="E40" s="571"/>
      <c r="F40" s="571"/>
      <c r="G40" s="571"/>
      <c r="H40" s="571"/>
      <c r="I40" s="571"/>
      <c r="J40" s="571"/>
    </row>
    <row r="41" spans="1:10" s="570" customFormat="1" ht="47.25">
      <c r="A41" s="1027" t="s">
        <v>50</v>
      </c>
      <c r="B41" s="563" t="s">
        <v>723</v>
      </c>
      <c r="C41" s="564" t="s">
        <v>724</v>
      </c>
      <c r="D41" s="565"/>
      <c r="E41" s="565"/>
      <c r="F41" s="565"/>
      <c r="G41" s="566">
        <v>6</v>
      </c>
      <c r="H41" s="567" t="s">
        <v>548</v>
      </c>
      <c r="I41" s="568"/>
      <c r="J41" s="569"/>
    </row>
    <row r="42" spans="1:10" s="570" customFormat="1">
      <c r="A42" s="1028"/>
      <c r="B42" s="572"/>
      <c r="C42" s="572"/>
      <c r="D42" s="571"/>
      <c r="E42" s="571"/>
      <c r="F42" s="571"/>
      <c r="G42" s="571"/>
      <c r="H42" s="571"/>
      <c r="I42" s="571"/>
      <c r="J42" s="571"/>
    </row>
    <row r="43" spans="1:10" s="570" customFormat="1" ht="47.25">
      <c r="A43" s="1027" t="s">
        <v>52</v>
      </c>
      <c r="B43" s="563" t="s">
        <v>725</v>
      </c>
      <c r="C43" s="564" t="s">
        <v>726</v>
      </c>
      <c r="D43" s="565"/>
      <c r="E43" s="565"/>
      <c r="F43" s="565"/>
      <c r="G43" s="566">
        <v>4</v>
      </c>
      <c r="H43" s="567" t="s">
        <v>548</v>
      </c>
      <c r="I43" s="568"/>
      <c r="J43" s="569"/>
    </row>
    <row r="44" spans="1:10" s="570" customFormat="1">
      <c r="A44" s="1028"/>
      <c r="B44" s="572"/>
      <c r="C44" s="572"/>
      <c r="D44" s="571"/>
      <c r="E44" s="571"/>
      <c r="F44" s="571"/>
      <c r="G44" s="571"/>
      <c r="H44" s="571"/>
      <c r="I44" s="571"/>
      <c r="J44" s="571"/>
    </row>
    <row r="45" spans="1:10" s="570" customFormat="1" ht="31.5">
      <c r="A45" s="1027" t="s">
        <v>53</v>
      </c>
      <c r="B45" s="563" t="s">
        <v>727</v>
      </c>
      <c r="C45" s="564" t="s">
        <v>728</v>
      </c>
      <c r="D45" s="565"/>
      <c r="E45" s="565"/>
      <c r="F45" s="565"/>
      <c r="G45" s="566">
        <v>120</v>
      </c>
      <c r="H45" s="567" t="s">
        <v>44</v>
      </c>
      <c r="I45" s="568"/>
      <c r="J45" s="569"/>
    </row>
    <row r="46" spans="1:10" s="570" customFormat="1">
      <c r="A46" s="1028"/>
      <c r="B46" s="572"/>
      <c r="C46" s="572"/>
      <c r="D46" s="571"/>
      <c r="E46" s="571"/>
      <c r="F46" s="571"/>
      <c r="G46" s="571"/>
      <c r="H46" s="571"/>
      <c r="I46" s="571"/>
      <c r="J46" s="571"/>
    </row>
    <row r="47" spans="1:10" s="570" customFormat="1" ht="31.5">
      <c r="A47" s="1027" t="s">
        <v>54</v>
      </c>
      <c r="B47" s="563" t="s">
        <v>729</v>
      </c>
      <c r="C47" s="564" t="s">
        <v>730</v>
      </c>
      <c r="D47" s="565"/>
      <c r="E47" s="565"/>
      <c r="F47" s="565"/>
      <c r="G47" s="566">
        <v>2</v>
      </c>
      <c r="H47" s="567" t="s">
        <v>548</v>
      </c>
      <c r="I47" s="568"/>
      <c r="J47" s="569"/>
    </row>
    <row r="48" spans="1:10" s="570" customFormat="1">
      <c r="A48" s="1028"/>
      <c r="B48" s="572"/>
      <c r="C48" s="572"/>
      <c r="D48" s="571"/>
      <c r="E48" s="571"/>
      <c r="F48" s="571"/>
      <c r="G48" s="571"/>
      <c r="H48" s="571"/>
      <c r="I48" s="571"/>
      <c r="J48" s="571"/>
    </row>
    <row r="49" spans="1:10" s="570" customFormat="1" ht="47.25">
      <c r="A49" s="1027" t="s">
        <v>55</v>
      </c>
      <c r="B49" s="563" t="s">
        <v>731</v>
      </c>
      <c r="C49" s="564" t="s">
        <v>732</v>
      </c>
      <c r="D49" s="565"/>
      <c r="E49" s="565"/>
      <c r="F49" s="565"/>
      <c r="G49" s="566">
        <v>12</v>
      </c>
      <c r="H49" s="567" t="s">
        <v>548</v>
      </c>
      <c r="I49" s="568"/>
      <c r="J49" s="569"/>
    </row>
    <row r="50" spans="1:10" s="570" customFormat="1">
      <c r="A50" s="1028"/>
      <c r="B50" s="572"/>
      <c r="C50" s="572"/>
      <c r="D50" s="571"/>
      <c r="E50" s="571"/>
      <c r="F50" s="571"/>
      <c r="G50" s="571"/>
      <c r="H50" s="571"/>
      <c r="I50" s="571"/>
      <c r="J50" s="571"/>
    </row>
    <row r="51" spans="1:10" s="570" customFormat="1" ht="31.5">
      <c r="A51" s="1027" t="s">
        <v>56</v>
      </c>
      <c r="B51" s="563" t="s">
        <v>733</v>
      </c>
      <c r="C51" s="564" t="s">
        <v>734</v>
      </c>
      <c r="D51" s="565"/>
      <c r="E51" s="565"/>
      <c r="F51" s="565"/>
      <c r="G51" s="566">
        <v>1</v>
      </c>
      <c r="H51" s="567" t="s">
        <v>45</v>
      </c>
      <c r="I51" s="568"/>
      <c r="J51" s="569"/>
    </row>
    <row r="52" spans="1:10" s="570" customFormat="1">
      <c r="A52" s="1028"/>
      <c r="B52" s="572"/>
      <c r="C52" s="572"/>
      <c r="D52" s="571"/>
      <c r="E52" s="571"/>
      <c r="F52" s="571"/>
      <c r="G52" s="571"/>
      <c r="H52" s="571"/>
      <c r="I52" s="571"/>
      <c r="J52" s="571"/>
    </row>
    <row r="53" spans="1:10" s="570" customFormat="1" ht="31.5">
      <c r="A53" s="1027" t="s">
        <v>57</v>
      </c>
      <c r="B53" s="563" t="s">
        <v>736</v>
      </c>
      <c r="C53" s="564" t="s">
        <v>737</v>
      </c>
      <c r="D53" s="565"/>
      <c r="E53" s="565"/>
      <c r="F53" s="565"/>
      <c r="G53" s="566">
        <v>1</v>
      </c>
      <c r="H53" s="567" t="s">
        <v>548</v>
      </c>
      <c r="I53" s="568"/>
      <c r="J53" s="569"/>
    </row>
    <row r="54" spans="1:10" s="570" customFormat="1">
      <c r="A54" s="1028"/>
      <c r="B54" s="572"/>
      <c r="C54" s="572"/>
      <c r="D54" s="571"/>
      <c r="E54" s="571"/>
      <c r="F54" s="571"/>
      <c r="G54" s="571"/>
      <c r="H54" s="571"/>
      <c r="I54" s="571"/>
      <c r="J54" s="571"/>
    </row>
    <row r="55" spans="1:10" s="570" customFormat="1" ht="31.5">
      <c r="A55" s="1027" t="s">
        <v>58</v>
      </c>
      <c r="B55" s="563" t="s">
        <v>738</v>
      </c>
      <c r="C55" s="564" t="s">
        <v>739</v>
      </c>
      <c r="D55" s="565"/>
      <c r="E55" s="565"/>
      <c r="F55" s="565"/>
      <c r="G55" s="566">
        <v>8</v>
      </c>
      <c r="H55" s="567" t="s">
        <v>548</v>
      </c>
      <c r="I55" s="568"/>
      <c r="J55" s="569"/>
    </row>
    <row r="56" spans="1:10" s="570" customFormat="1">
      <c r="A56" s="1028"/>
      <c r="B56" s="572"/>
      <c r="C56" s="572"/>
      <c r="D56" s="571"/>
      <c r="E56" s="571"/>
      <c r="F56" s="571"/>
      <c r="G56" s="571"/>
      <c r="H56" s="571"/>
      <c r="I56" s="571"/>
      <c r="J56" s="571"/>
    </row>
    <row r="57" spans="1:10" s="570" customFormat="1">
      <c r="A57" s="1029"/>
      <c r="B57" s="1024" t="s">
        <v>740</v>
      </c>
      <c r="C57" s="1024"/>
      <c r="D57" s="1024"/>
      <c r="E57" s="1024"/>
      <c r="F57" s="1024"/>
      <c r="G57" s="1024"/>
      <c r="H57" s="1024"/>
      <c r="I57" s="574"/>
      <c r="J57" s="575"/>
    </row>
    <row r="58" spans="1:10" s="570" customFormat="1">
      <c r="A58" s="1028"/>
      <c r="B58" s="572"/>
      <c r="C58" s="572"/>
      <c r="D58" s="571"/>
      <c r="E58" s="571"/>
      <c r="F58" s="571"/>
      <c r="G58" s="571"/>
      <c r="H58" s="571"/>
      <c r="I58" s="571"/>
      <c r="J58" s="571"/>
    </row>
    <row r="59" spans="1:10" s="570" customFormat="1" ht="15.75" customHeight="1">
      <c r="A59" s="1026"/>
      <c r="B59" s="1274" t="s">
        <v>741</v>
      </c>
      <c r="C59" s="960"/>
      <c r="D59" s="960"/>
      <c r="E59" s="960"/>
      <c r="F59" s="960"/>
      <c r="G59" s="960"/>
      <c r="H59" s="960"/>
      <c r="I59" s="960"/>
      <c r="J59" s="960"/>
    </row>
    <row r="60" spans="1:10" s="570" customFormat="1">
      <c r="A60" s="1026"/>
      <c r="B60" s="1274"/>
      <c r="C60" s="576"/>
      <c r="D60" s="576"/>
      <c r="E60" s="576"/>
      <c r="F60" s="576"/>
      <c r="G60" s="576"/>
      <c r="H60" s="576"/>
      <c r="I60" s="576"/>
      <c r="J60" s="576"/>
    </row>
    <row r="61" spans="1:10" s="570" customFormat="1" ht="31.5">
      <c r="A61" s="1027" t="s">
        <v>59</v>
      </c>
      <c r="B61" s="563" t="s">
        <v>742</v>
      </c>
      <c r="C61" s="564" t="s">
        <v>743</v>
      </c>
      <c r="D61" s="573">
        <v>736.3</v>
      </c>
      <c r="E61" s="565"/>
      <c r="F61" s="573">
        <v>0.22</v>
      </c>
      <c r="G61" s="566">
        <v>162</v>
      </c>
      <c r="H61" s="567" t="s">
        <v>543</v>
      </c>
      <c r="I61" s="568"/>
      <c r="J61" s="569"/>
    </row>
    <row r="62" spans="1:10" s="570" customFormat="1">
      <c r="A62" s="1028"/>
      <c r="B62" s="572"/>
      <c r="C62" s="572"/>
      <c r="D62" s="571"/>
      <c r="E62" s="571"/>
      <c r="F62" s="571"/>
      <c r="G62" s="571"/>
      <c r="H62" s="571"/>
      <c r="I62" s="571"/>
      <c r="J62" s="571"/>
    </row>
    <row r="63" spans="1:10" s="570" customFormat="1" ht="31.5">
      <c r="A63" s="1027" t="s">
        <v>60</v>
      </c>
      <c r="B63" s="563" t="s">
        <v>744</v>
      </c>
      <c r="C63" s="564" t="s">
        <v>745</v>
      </c>
      <c r="D63" s="573">
        <v>736.3</v>
      </c>
      <c r="E63" s="565"/>
      <c r="F63" s="573">
        <v>0.16</v>
      </c>
      <c r="G63" s="566">
        <v>118</v>
      </c>
      <c r="H63" s="567" t="s">
        <v>543</v>
      </c>
      <c r="I63" s="568"/>
      <c r="J63" s="569"/>
    </row>
    <row r="64" spans="1:10" s="570" customFormat="1">
      <c r="A64" s="1028"/>
      <c r="B64" s="572"/>
      <c r="C64" s="572"/>
      <c r="D64" s="571"/>
      <c r="E64" s="571"/>
      <c r="F64" s="571"/>
      <c r="G64" s="571"/>
      <c r="H64" s="571"/>
      <c r="I64" s="571"/>
      <c r="J64" s="571"/>
    </row>
    <row r="65" spans="1:10" s="570" customFormat="1" ht="31.5">
      <c r="A65" s="1027" t="s">
        <v>61</v>
      </c>
      <c r="B65" s="563" t="s">
        <v>746</v>
      </c>
      <c r="C65" s="564" t="s">
        <v>747</v>
      </c>
      <c r="D65" s="565"/>
      <c r="E65" s="565"/>
      <c r="F65" s="565"/>
      <c r="G65" s="566">
        <v>29</v>
      </c>
      <c r="H65" s="567" t="s">
        <v>44</v>
      </c>
      <c r="I65" s="568"/>
      <c r="J65" s="569"/>
    </row>
    <row r="66" spans="1:10" s="570" customFormat="1">
      <c r="A66" s="1028"/>
      <c r="B66" s="572"/>
      <c r="C66" s="572"/>
      <c r="D66" s="571"/>
      <c r="E66" s="571"/>
      <c r="F66" s="571"/>
      <c r="G66" s="571"/>
      <c r="H66" s="571"/>
      <c r="I66" s="571"/>
      <c r="J66" s="571"/>
    </row>
    <row r="67" spans="1:10" s="570" customFormat="1" ht="31.5">
      <c r="A67" s="1027" t="s">
        <v>62</v>
      </c>
      <c r="B67" s="563" t="s">
        <v>748</v>
      </c>
      <c r="C67" s="564" t="s">
        <v>749</v>
      </c>
      <c r="D67" s="565"/>
      <c r="E67" s="565"/>
      <c r="F67" s="565"/>
      <c r="G67" s="566">
        <v>32</v>
      </c>
      <c r="H67" s="567" t="s">
        <v>543</v>
      </c>
      <c r="I67" s="568"/>
      <c r="J67" s="569"/>
    </row>
    <row r="68" spans="1:10" s="570" customFormat="1">
      <c r="A68" s="1028"/>
      <c r="B68" s="572"/>
      <c r="C68" s="572"/>
      <c r="D68" s="571"/>
      <c r="E68" s="571"/>
      <c r="F68" s="571"/>
      <c r="G68" s="571"/>
      <c r="H68" s="571"/>
      <c r="I68" s="571"/>
      <c r="J68" s="571"/>
    </row>
    <row r="69" spans="1:10" s="570" customFormat="1">
      <c r="A69" s="1029"/>
      <c r="B69" s="1024" t="s">
        <v>750</v>
      </c>
      <c r="C69" s="1024"/>
      <c r="D69" s="1024"/>
      <c r="E69" s="1024"/>
      <c r="F69" s="1024"/>
      <c r="G69" s="1024"/>
      <c r="H69" s="1024"/>
      <c r="I69" s="574"/>
      <c r="J69" s="575"/>
    </row>
    <row r="70" spans="1:10" s="570" customFormat="1">
      <c r="A70" s="1028"/>
      <c r="B70" s="572"/>
      <c r="C70" s="572"/>
      <c r="D70" s="571"/>
      <c r="E70" s="571"/>
      <c r="F70" s="571"/>
      <c r="G70" s="571"/>
      <c r="H70" s="571"/>
      <c r="I70" s="571"/>
      <c r="J70" s="571"/>
    </row>
    <row r="71" spans="1:10" s="570" customFormat="1">
      <c r="A71" s="1032"/>
      <c r="B71" s="960" t="s">
        <v>751</v>
      </c>
      <c r="C71" s="960"/>
      <c r="D71" s="960"/>
      <c r="E71" s="960"/>
      <c r="F71" s="960"/>
      <c r="G71" s="960"/>
      <c r="H71" s="960"/>
      <c r="I71" s="960"/>
      <c r="J71" s="960"/>
    </row>
    <row r="72" spans="1:10" s="570" customFormat="1" ht="31.5">
      <c r="A72" s="1027" t="s">
        <v>63</v>
      </c>
      <c r="B72" s="563" t="s">
        <v>752</v>
      </c>
      <c r="C72" s="564" t="s">
        <v>753</v>
      </c>
      <c r="D72" s="565"/>
      <c r="E72" s="565"/>
      <c r="F72" s="565"/>
      <c r="G72" s="566">
        <v>65</v>
      </c>
      <c r="H72" s="567" t="s">
        <v>548</v>
      </c>
      <c r="I72" s="568"/>
      <c r="J72" s="569"/>
    </row>
    <row r="73" spans="1:10" s="570" customFormat="1">
      <c r="A73" s="1028"/>
      <c r="B73" s="572"/>
      <c r="C73" s="572"/>
      <c r="D73" s="571"/>
      <c r="E73" s="571"/>
      <c r="F73" s="571"/>
      <c r="G73" s="571"/>
      <c r="H73" s="571"/>
      <c r="I73" s="571"/>
      <c r="J73" s="571"/>
    </row>
    <row r="74" spans="1:10" s="570" customFormat="1">
      <c r="A74" s="1027" t="s">
        <v>333</v>
      </c>
      <c r="B74" s="563" t="s">
        <v>754</v>
      </c>
      <c r="C74" s="564" t="s">
        <v>755</v>
      </c>
      <c r="D74" s="565"/>
      <c r="E74" s="565"/>
      <c r="F74" s="565"/>
      <c r="G74" s="566">
        <v>39</v>
      </c>
      <c r="H74" s="567" t="s">
        <v>548</v>
      </c>
      <c r="I74" s="568"/>
      <c r="J74" s="569"/>
    </row>
    <row r="75" spans="1:10" s="570" customFormat="1">
      <c r="A75" s="1028"/>
      <c r="B75" s="572"/>
      <c r="C75" s="572"/>
      <c r="D75" s="571"/>
      <c r="E75" s="571"/>
      <c r="F75" s="571"/>
      <c r="G75" s="571"/>
      <c r="H75" s="571"/>
      <c r="I75" s="571"/>
      <c r="J75" s="571"/>
    </row>
    <row r="76" spans="1:10" s="570" customFormat="1" ht="31.5">
      <c r="A76" s="1027" t="s">
        <v>335</v>
      </c>
      <c r="B76" s="563" t="s">
        <v>756</v>
      </c>
      <c r="C76" s="564" t="s">
        <v>757</v>
      </c>
      <c r="D76" s="565"/>
      <c r="E76" s="565"/>
      <c r="F76" s="565"/>
      <c r="G76" s="566">
        <v>9</v>
      </c>
      <c r="H76" s="567" t="s">
        <v>548</v>
      </c>
      <c r="I76" s="568"/>
      <c r="J76" s="569"/>
    </row>
    <row r="77" spans="1:10" s="570" customFormat="1">
      <c r="A77" s="1028"/>
      <c r="B77" s="572"/>
      <c r="C77" s="572"/>
      <c r="D77" s="571"/>
      <c r="E77" s="571"/>
      <c r="F77" s="571"/>
      <c r="G77" s="571"/>
      <c r="H77" s="571"/>
      <c r="I77" s="571"/>
      <c r="J77" s="571"/>
    </row>
    <row r="78" spans="1:10" s="570" customFormat="1">
      <c r="A78" s="1029"/>
      <c r="B78" s="1024" t="s">
        <v>758</v>
      </c>
      <c r="C78" s="1024"/>
      <c r="D78" s="1024"/>
      <c r="E78" s="1024"/>
      <c r="F78" s="1024"/>
      <c r="G78" s="1024"/>
      <c r="H78" s="1024"/>
      <c r="I78" s="574"/>
      <c r="J78" s="575"/>
    </row>
    <row r="79" spans="1:10" s="570" customFormat="1">
      <c r="A79" s="1114"/>
      <c r="B79" s="1115"/>
      <c r="C79" s="1115"/>
      <c r="D79" s="1116"/>
      <c r="E79" s="1116"/>
      <c r="F79" s="1116"/>
      <c r="G79" s="1116"/>
      <c r="H79" s="1116"/>
      <c r="I79" s="1116"/>
      <c r="J79" s="1116"/>
    </row>
    <row r="80" spans="1:10" s="570" customFormat="1" ht="15.75" customHeight="1">
      <c r="A80" s="1026"/>
      <c r="B80" s="1274" t="s">
        <v>759</v>
      </c>
      <c r="C80" s="960"/>
      <c r="D80" s="960"/>
      <c r="E80" s="960"/>
      <c r="F80" s="960"/>
      <c r="G80" s="960"/>
      <c r="H80" s="960"/>
      <c r="I80" s="960"/>
      <c r="J80" s="960"/>
    </row>
    <row r="81" spans="1:10" s="570" customFormat="1">
      <c r="A81" s="1026"/>
      <c r="B81" s="1274"/>
      <c r="C81" s="576"/>
      <c r="D81" s="576"/>
      <c r="E81" s="576"/>
      <c r="F81" s="576"/>
      <c r="G81" s="576"/>
      <c r="H81" s="576"/>
      <c r="I81" s="576"/>
      <c r="J81" s="576"/>
    </row>
    <row r="82" spans="1:10" s="570" customFormat="1" ht="31.5">
      <c r="A82" s="1027" t="s">
        <v>49</v>
      </c>
      <c r="B82" s="563" t="s">
        <v>760</v>
      </c>
      <c r="C82" s="564" t="s">
        <v>761</v>
      </c>
      <c r="D82" s="565"/>
      <c r="E82" s="565"/>
      <c r="F82" s="565"/>
      <c r="G82" s="566">
        <v>31</v>
      </c>
      <c r="H82" s="567" t="s">
        <v>31</v>
      </c>
      <c r="I82" s="568"/>
      <c r="J82" s="569"/>
    </row>
    <row r="83" spans="1:10" s="570" customFormat="1">
      <c r="A83" s="1028"/>
      <c r="B83" s="572"/>
      <c r="C83" s="572"/>
      <c r="D83" s="571"/>
      <c r="E83" s="571"/>
      <c r="F83" s="571"/>
      <c r="G83" s="571"/>
      <c r="H83" s="571"/>
      <c r="I83" s="571"/>
      <c r="J83" s="571"/>
    </row>
    <row r="84" spans="1:10" s="570" customFormat="1" ht="47.25">
      <c r="A84" s="1027" t="s">
        <v>50</v>
      </c>
      <c r="B84" s="563" t="s">
        <v>762</v>
      </c>
      <c r="C84" s="564" t="s">
        <v>763</v>
      </c>
      <c r="D84" s="565"/>
      <c r="E84" s="565"/>
      <c r="F84" s="565"/>
      <c r="G84" s="566">
        <v>17</v>
      </c>
      <c r="H84" s="567" t="s">
        <v>548</v>
      </c>
      <c r="I84" s="568"/>
      <c r="J84" s="569"/>
    </row>
    <row r="85" spans="1:10" s="570" customFormat="1">
      <c r="A85" s="1028"/>
      <c r="B85" s="572"/>
      <c r="C85" s="572"/>
      <c r="D85" s="571"/>
      <c r="E85" s="571"/>
      <c r="F85" s="571"/>
      <c r="G85" s="571"/>
      <c r="H85" s="571"/>
      <c r="I85" s="571"/>
      <c r="J85" s="571"/>
    </row>
    <row r="86" spans="1:10" s="570" customFormat="1" ht="31.5">
      <c r="A86" s="1027" t="s">
        <v>52</v>
      </c>
      <c r="B86" s="563" t="s">
        <v>764</v>
      </c>
      <c r="C86" s="564" t="s">
        <v>765</v>
      </c>
      <c r="D86" s="565"/>
      <c r="E86" s="565"/>
      <c r="F86" s="565"/>
      <c r="G86" s="566">
        <v>3</v>
      </c>
      <c r="H86" s="567" t="s">
        <v>548</v>
      </c>
      <c r="I86" s="568"/>
      <c r="J86" s="569"/>
    </row>
    <row r="87" spans="1:10" s="570" customFormat="1">
      <c r="A87" s="1028"/>
      <c r="B87" s="572"/>
      <c r="C87" s="572"/>
      <c r="D87" s="571"/>
      <c r="E87" s="571"/>
      <c r="F87" s="571"/>
      <c r="G87" s="571"/>
      <c r="H87" s="571"/>
      <c r="I87" s="571"/>
      <c r="J87" s="571"/>
    </row>
    <row r="88" spans="1:10" s="570" customFormat="1" ht="31.5">
      <c r="A88" s="1027" t="s">
        <v>53</v>
      </c>
      <c r="B88" s="563" t="s">
        <v>766</v>
      </c>
      <c r="C88" s="564" t="s">
        <v>767</v>
      </c>
      <c r="D88" s="565"/>
      <c r="E88" s="565"/>
      <c r="F88" s="565"/>
      <c r="G88" s="566">
        <v>3</v>
      </c>
      <c r="H88" s="567" t="s">
        <v>548</v>
      </c>
      <c r="I88" s="568"/>
      <c r="J88" s="569"/>
    </row>
    <row r="89" spans="1:10" s="570" customFormat="1">
      <c r="A89" s="1028"/>
      <c r="B89" s="572"/>
      <c r="C89" s="572"/>
      <c r="D89" s="571"/>
      <c r="E89" s="571"/>
      <c r="F89" s="571"/>
      <c r="G89" s="571"/>
      <c r="H89" s="571"/>
      <c r="I89" s="571"/>
      <c r="J89" s="571"/>
    </row>
    <row r="90" spans="1:10" s="570" customFormat="1" ht="31.5">
      <c r="A90" s="1027" t="s">
        <v>54</v>
      </c>
      <c r="B90" s="563" t="s">
        <v>768</v>
      </c>
      <c r="C90" s="564" t="s">
        <v>769</v>
      </c>
      <c r="D90" s="565"/>
      <c r="E90" s="565"/>
      <c r="F90" s="565"/>
      <c r="G90" s="566">
        <v>2</v>
      </c>
      <c r="H90" s="567" t="s">
        <v>548</v>
      </c>
      <c r="I90" s="568"/>
      <c r="J90" s="569"/>
    </row>
    <row r="91" spans="1:10" s="570" customFormat="1">
      <c r="A91" s="1028"/>
      <c r="B91" s="572"/>
      <c r="C91" s="572"/>
      <c r="D91" s="571"/>
      <c r="E91" s="571"/>
      <c r="F91" s="571"/>
      <c r="G91" s="571"/>
      <c r="H91" s="571"/>
      <c r="I91" s="571"/>
      <c r="J91" s="571"/>
    </row>
    <row r="92" spans="1:10" s="570" customFormat="1" ht="31.5">
      <c r="A92" s="1027" t="s">
        <v>55</v>
      </c>
      <c r="B92" s="563" t="s">
        <v>770</v>
      </c>
      <c r="C92" s="564" t="s">
        <v>771</v>
      </c>
      <c r="D92" s="565"/>
      <c r="E92" s="565"/>
      <c r="F92" s="565"/>
      <c r="G92" s="566">
        <v>60</v>
      </c>
      <c r="H92" s="567" t="s">
        <v>44</v>
      </c>
      <c r="I92" s="568"/>
      <c r="J92" s="569"/>
    </row>
    <row r="93" spans="1:10" s="570" customFormat="1">
      <c r="A93" s="1028"/>
      <c r="B93" s="572"/>
      <c r="C93" s="572"/>
      <c r="D93" s="571"/>
      <c r="E93" s="571"/>
      <c r="F93" s="571"/>
      <c r="G93" s="571"/>
      <c r="H93" s="571"/>
      <c r="I93" s="571"/>
      <c r="J93" s="571"/>
    </row>
    <row r="94" spans="1:10" s="570" customFormat="1" ht="31.5">
      <c r="A94" s="1027" t="s">
        <v>56</v>
      </c>
      <c r="B94" s="563" t="s">
        <v>772</v>
      </c>
      <c r="C94" s="564" t="s">
        <v>773</v>
      </c>
      <c r="D94" s="573">
        <v>17</v>
      </c>
      <c r="E94" s="565"/>
      <c r="F94" s="573">
        <v>3.3</v>
      </c>
      <c r="G94" s="566">
        <v>56</v>
      </c>
      <c r="H94" s="567" t="s">
        <v>44</v>
      </c>
      <c r="I94" s="568"/>
      <c r="J94" s="569"/>
    </row>
    <row r="95" spans="1:10" s="570" customFormat="1">
      <c r="A95" s="1028"/>
      <c r="B95" s="572"/>
      <c r="C95" s="572"/>
      <c r="D95" s="571"/>
      <c r="E95" s="571"/>
      <c r="F95" s="571"/>
      <c r="G95" s="571"/>
      <c r="H95" s="571"/>
      <c r="I95" s="571"/>
      <c r="J95" s="571"/>
    </row>
    <row r="96" spans="1:10" s="570" customFormat="1">
      <c r="A96" s="1029"/>
      <c r="B96" s="1024" t="s">
        <v>774</v>
      </c>
      <c r="C96" s="1024"/>
      <c r="D96" s="1024"/>
      <c r="E96" s="1024"/>
      <c r="F96" s="1024"/>
      <c r="G96" s="1024"/>
      <c r="H96" s="1024"/>
      <c r="I96" s="574"/>
      <c r="J96" s="575"/>
    </row>
    <row r="97" spans="1:10" s="570" customFormat="1">
      <c r="A97" s="1028"/>
      <c r="B97" s="572"/>
      <c r="C97" s="572"/>
      <c r="D97" s="571"/>
      <c r="E97" s="571"/>
      <c r="F97" s="571"/>
      <c r="G97" s="571"/>
      <c r="H97" s="571"/>
      <c r="I97" s="571"/>
      <c r="J97" s="571"/>
    </row>
    <row r="98" spans="1:10" s="570" customFormat="1" ht="15.75" customHeight="1">
      <c r="A98" s="1026"/>
      <c r="B98" s="1274" t="s">
        <v>775</v>
      </c>
      <c r="C98" s="960"/>
      <c r="D98" s="960"/>
      <c r="E98" s="960"/>
      <c r="F98" s="960"/>
      <c r="G98" s="960"/>
      <c r="H98" s="960"/>
      <c r="I98" s="960"/>
      <c r="J98" s="960"/>
    </row>
    <row r="99" spans="1:10" s="570" customFormat="1">
      <c r="A99" s="1026"/>
      <c r="B99" s="1274"/>
      <c r="C99" s="576"/>
      <c r="D99" s="576"/>
      <c r="E99" s="576"/>
      <c r="F99" s="576"/>
      <c r="G99" s="576"/>
      <c r="H99" s="576"/>
      <c r="I99" s="576"/>
      <c r="J99" s="576"/>
    </row>
    <row r="100" spans="1:10" s="570" customFormat="1" ht="31.5">
      <c r="A100" s="1027" t="s">
        <v>57</v>
      </c>
      <c r="B100" s="563" t="s">
        <v>776</v>
      </c>
      <c r="C100" s="564" t="s">
        <v>777</v>
      </c>
      <c r="D100" s="565"/>
      <c r="E100" s="565"/>
      <c r="F100" s="565"/>
      <c r="G100" s="566">
        <v>4</v>
      </c>
      <c r="H100" s="567" t="s">
        <v>548</v>
      </c>
      <c r="I100" s="568"/>
      <c r="J100" s="569"/>
    </row>
    <row r="101" spans="1:10" s="570" customFormat="1">
      <c r="A101" s="1028"/>
      <c r="B101" s="572"/>
      <c r="C101" s="572"/>
      <c r="D101" s="571"/>
      <c r="E101" s="571"/>
      <c r="F101" s="571"/>
      <c r="G101" s="571"/>
      <c r="H101" s="571"/>
      <c r="I101" s="571"/>
      <c r="J101" s="571"/>
    </row>
    <row r="102" spans="1:10" s="570" customFormat="1" ht="31.5">
      <c r="A102" s="1027" t="s">
        <v>58</v>
      </c>
      <c r="B102" s="563" t="s">
        <v>778</v>
      </c>
      <c r="C102" s="564" t="s">
        <v>779</v>
      </c>
      <c r="D102" s="565"/>
      <c r="E102" s="565"/>
      <c r="F102" s="565"/>
      <c r="G102" s="566">
        <v>32</v>
      </c>
      <c r="H102" s="567" t="s">
        <v>44</v>
      </c>
      <c r="I102" s="568"/>
      <c r="J102" s="569"/>
    </row>
    <row r="103" spans="1:10" s="570" customFormat="1">
      <c r="A103" s="1028"/>
      <c r="B103" s="572"/>
      <c r="C103" s="572"/>
      <c r="D103" s="571"/>
      <c r="E103" s="571"/>
      <c r="F103" s="571"/>
      <c r="G103" s="571"/>
      <c r="H103" s="571"/>
      <c r="I103" s="571"/>
      <c r="J103" s="571"/>
    </row>
    <row r="104" spans="1:10" s="570" customFormat="1">
      <c r="A104" s="1027" t="s">
        <v>59</v>
      </c>
      <c r="B104" s="563" t="s">
        <v>780</v>
      </c>
      <c r="C104" s="564" t="s">
        <v>781</v>
      </c>
      <c r="D104" s="565"/>
      <c r="E104" s="565"/>
      <c r="F104" s="565"/>
      <c r="G104" s="566">
        <v>4</v>
      </c>
      <c r="H104" s="567" t="s">
        <v>548</v>
      </c>
      <c r="I104" s="568"/>
      <c r="J104" s="569"/>
    </row>
    <row r="105" spans="1:10" s="570" customFormat="1">
      <c r="A105" s="1028"/>
      <c r="B105" s="572"/>
      <c r="C105" s="572"/>
      <c r="D105" s="571"/>
      <c r="E105" s="571"/>
      <c r="F105" s="571"/>
      <c r="G105" s="571"/>
      <c r="H105" s="571"/>
      <c r="I105" s="571"/>
      <c r="J105" s="571"/>
    </row>
    <row r="106" spans="1:10" s="570" customFormat="1">
      <c r="A106" s="1029"/>
      <c r="B106" s="1024" t="s">
        <v>782</v>
      </c>
      <c r="C106" s="1024"/>
      <c r="D106" s="1024"/>
      <c r="E106" s="1024"/>
      <c r="F106" s="1024"/>
      <c r="G106" s="1024"/>
      <c r="H106" s="1024"/>
      <c r="I106" s="574"/>
      <c r="J106" s="575"/>
    </row>
    <row r="107" spans="1:10" s="570" customFormat="1">
      <c r="A107" s="1028"/>
      <c r="B107" s="572"/>
      <c r="C107" s="572"/>
      <c r="D107" s="571"/>
      <c r="E107" s="571"/>
      <c r="F107" s="571"/>
      <c r="G107" s="571"/>
      <c r="H107" s="571"/>
      <c r="I107" s="571"/>
      <c r="J107" s="571"/>
    </row>
    <row r="108" spans="1:10" s="570" customFormat="1" ht="15.75" customHeight="1">
      <c r="A108" s="1026"/>
      <c r="B108" s="1274" t="s">
        <v>783</v>
      </c>
      <c r="C108" s="960"/>
      <c r="D108" s="960"/>
      <c r="E108" s="960"/>
      <c r="F108" s="960"/>
      <c r="G108" s="960"/>
      <c r="H108" s="960"/>
      <c r="I108" s="960"/>
      <c r="J108" s="960"/>
    </row>
    <row r="109" spans="1:10" s="570" customFormat="1">
      <c r="A109" s="1026"/>
      <c r="B109" s="1274"/>
      <c r="C109" s="576"/>
      <c r="D109" s="576"/>
      <c r="E109" s="576"/>
      <c r="F109" s="576"/>
      <c r="G109" s="576"/>
      <c r="H109" s="576"/>
      <c r="I109" s="576"/>
      <c r="J109" s="576"/>
    </row>
    <row r="110" spans="1:10" s="570" customFormat="1" ht="31.5">
      <c r="A110" s="1027" t="s">
        <v>60</v>
      </c>
      <c r="B110" s="563" t="s">
        <v>784</v>
      </c>
      <c r="C110" s="564" t="s">
        <v>785</v>
      </c>
      <c r="D110" s="565"/>
      <c r="E110" s="565"/>
      <c r="F110" s="565"/>
      <c r="G110" s="566">
        <v>22</v>
      </c>
      <c r="H110" s="567" t="s">
        <v>44</v>
      </c>
      <c r="I110" s="568"/>
      <c r="J110" s="569"/>
    </row>
    <row r="111" spans="1:10" s="570" customFormat="1">
      <c r="A111" s="1028"/>
      <c r="B111" s="572"/>
      <c r="C111" s="572"/>
      <c r="D111" s="571"/>
      <c r="E111" s="571"/>
      <c r="F111" s="571"/>
      <c r="G111" s="571"/>
      <c r="H111" s="571"/>
      <c r="I111" s="571"/>
      <c r="J111" s="571"/>
    </row>
    <row r="112" spans="1:10" s="570" customFormat="1" ht="31.5">
      <c r="A112" s="1027" t="s">
        <v>61</v>
      </c>
      <c r="B112" s="563" t="s">
        <v>786</v>
      </c>
      <c r="C112" s="564" t="s">
        <v>787</v>
      </c>
      <c r="D112" s="573">
        <v>17</v>
      </c>
      <c r="E112" s="565"/>
      <c r="F112" s="565"/>
      <c r="G112" s="566">
        <v>17</v>
      </c>
      <c r="H112" s="567" t="s">
        <v>548</v>
      </c>
      <c r="I112" s="568"/>
      <c r="J112" s="569"/>
    </row>
    <row r="113" spans="1:10" s="570" customFormat="1">
      <c r="A113" s="1028"/>
      <c r="B113" s="572"/>
      <c r="C113" s="572"/>
      <c r="D113" s="571"/>
      <c r="E113" s="571"/>
      <c r="F113" s="571"/>
      <c r="G113" s="571"/>
      <c r="H113" s="571"/>
      <c r="I113" s="571"/>
      <c r="J113" s="571"/>
    </row>
    <row r="114" spans="1:10" s="570" customFormat="1">
      <c r="A114" s="1027" t="s">
        <v>62</v>
      </c>
      <c r="B114" s="563" t="s">
        <v>788</v>
      </c>
      <c r="C114" s="564" t="s">
        <v>789</v>
      </c>
      <c r="D114" s="565"/>
      <c r="E114" s="565"/>
      <c r="F114" s="565"/>
      <c r="G114" s="566">
        <v>14</v>
      </c>
      <c r="H114" s="567" t="s">
        <v>548</v>
      </c>
      <c r="I114" s="568"/>
      <c r="J114" s="569"/>
    </row>
    <row r="115" spans="1:10" s="570" customFormat="1">
      <c r="A115" s="1028"/>
      <c r="B115" s="572"/>
      <c r="C115" s="572"/>
      <c r="D115" s="571"/>
      <c r="E115" s="571"/>
      <c r="F115" s="571"/>
      <c r="G115" s="571"/>
      <c r="H115" s="571"/>
      <c r="I115" s="571"/>
      <c r="J115" s="571"/>
    </row>
    <row r="116" spans="1:10" s="570" customFormat="1">
      <c r="A116" s="1029"/>
      <c r="B116" s="1024" t="s">
        <v>790</v>
      </c>
      <c r="C116" s="1024"/>
      <c r="D116" s="1024"/>
      <c r="E116" s="1024"/>
      <c r="F116" s="1024"/>
      <c r="G116" s="1024"/>
      <c r="H116" s="1024"/>
      <c r="I116" s="574"/>
      <c r="J116" s="575"/>
    </row>
    <row r="117" spans="1:10" s="570" customFormat="1">
      <c r="A117" s="1028"/>
      <c r="B117" s="572"/>
      <c r="C117" s="572"/>
      <c r="D117" s="571"/>
      <c r="E117" s="571"/>
      <c r="F117" s="571"/>
      <c r="G117" s="571"/>
      <c r="H117" s="571"/>
      <c r="I117" s="571"/>
      <c r="J117" s="571"/>
    </row>
    <row r="118" spans="1:10" s="570" customFormat="1" ht="15.75" customHeight="1">
      <c r="A118" s="1030"/>
      <c r="B118" s="1277" t="s">
        <v>791</v>
      </c>
      <c r="C118" s="974"/>
      <c r="D118" s="974"/>
      <c r="E118" s="974"/>
      <c r="F118" s="974"/>
      <c r="G118" s="974"/>
      <c r="H118" s="974"/>
      <c r="I118" s="974"/>
      <c r="J118" s="974"/>
    </row>
    <row r="119" spans="1:10" s="570" customFormat="1">
      <c r="A119" s="1030"/>
      <c r="B119" s="1277"/>
      <c r="C119" s="862"/>
      <c r="D119" s="862"/>
      <c r="E119" s="862"/>
      <c r="F119" s="862"/>
      <c r="G119" s="862"/>
      <c r="H119" s="862"/>
      <c r="I119" s="862"/>
      <c r="J119" s="862"/>
    </row>
    <row r="120" spans="1:10" s="570" customFormat="1" ht="31.5">
      <c r="A120" s="1027" t="s">
        <v>63</v>
      </c>
      <c r="B120" s="563" t="s">
        <v>792</v>
      </c>
      <c r="C120" s="564" t="s">
        <v>793</v>
      </c>
      <c r="D120" s="573">
        <v>1040</v>
      </c>
      <c r="E120" s="565"/>
      <c r="F120" s="573">
        <v>0.15</v>
      </c>
      <c r="G120" s="566">
        <v>156</v>
      </c>
      <c r="H120" s="567" t="s">
        <v>44</v>
      </c>
      <c r="I120" s="568"/>
      <c r="J120" s="569"/>
    </row>
    <row r="121" spans="1:10" s="570" customFormat="1">
      <c r="A121" s="1028"/>
      <c r="B121" s="572"/>
      <c r="C121" s="572"/>
      <c r="D121" s="571"/>
      <c r="E121" s="571"/>
      <c r="F121" s="571"/>
      <c r="G121" s="571"/>
      <c r="H121" s="571"/>
      <c r="I121" s="571"/>
      <c r="J121" s="571"/>
    </row>
    <row r="122" spans="1:10" s="570" customFormat="1" ht="31.5">
      <c r="A122" s="1027" t="s">
        <v>333</v>
      </c>
      <c r="B122" s="563" t="s">
        <v>794</v>
      </c>
      <c r="C122" s="564" t="s">
        <v>795</v>
      </c>
      <c r="D122" s="573">
        <v>1040</v>
      </c>
      <c r="E122" s="565"/>
      <c r="F122" s="573">
        <v>0.25</v>
      </c>
      <c r="G122" s="566">
        <v>260</v>
      </c>
      <c r="H122" s="567" t="s">
        <v>44</v>
      </c>
      <c r="I122" s="568"/>
      <c r="J122" s="569"/>
    </row>
    <row r="123" spans="1:10" s="570" customFormat="1">
      <c r="A123" s="1028"/>
      <c r="B123" s="572"/>
      <c r="C123" s="572"/>
      <c r="D123" s="571"/>
      <c r="E123" s="571"/>
      <c r="F123" s="571"/>
      <c r="G123" s="571"/>
      <c r="H123" s="571"/>
      <c r="I123" s="571"/>
      <c r="J123" s="571"/>
    </row>
    <row r="124" spans="1:10" s="570" customFormat="1" ht="31.5">
      <c r="A124" s="1027" t="s">
        <v>335</v>
      </c>
      <c r="B124" s="563" t="s">
        <v>796</v>
      </c>
      <c r="C124" s="564" t="s">
        <v>797</v>
      </c>
      <c r="D124" s="565"/>
      <c r="E124" s="565"/>
      <c r="F124" s="565"/>
      <c r="G124" s="566">
        <v>58</v>
      </c>
      <c r="H124" s="567" t="s">
        <v>548</v>
      </c>
      <c r="I124" s="568"/>
      <c r="J124" s="569"/>
    </row>
    <row r="125" spans="1:10" s="570" customFormat="1">
      <c r="A125" s="1028"/>
      <c r="B125" s="572"/>
      <c r="C125" s="572"/>
      <c r="D125" s="571"/>
      <c r="E125" s="571"/>
      <c r="F125" s="571"/>
      <c r="G125" s="571"/>
      <c r="H125" s="571"/>
      <c r="I125" s="571"/>
      <c r="J125" s="571"/>
    </row>
    <row r="126" spans="1:10" s="570" customFormat="1" ht="31.5">
      <c r="A126" s="1027" t="s">
        <v>337</v>
      </c>
      <c r="B126" s="563" t="s">
        <v>798</v>
      </c>
      <c r="C126" s="564" t="s">
        <v>799</v>
      </c>
      <c r="D126" s="565"/>
      <c r="E126" s="565"/>
      <c r="F126" s="565"/>
      <c r="G126" s="566">
        <v>58</v>
      </c>
      <c r="H126" s="567" t="s">
        <v>548</v>
      </c>
      <c r="I126" s="568"/>
      <c r="J126" s="569"/>
    </row>
    <row r="127" spans="1:10" s="570" customFormat="1">
      <c r="A127" s="1028"/>
      <c r="B127" s="572"/>
      <c r="C127" s="572"/>
      <c r="D127" s="571"/>
      <c r="E127" s="571"/>
      <c r="F127" s="571"/>
      <c r="G127" s="571"/>
      <c r="H127" s="571"/>
      <c r="I127" s="571"/>
      <c r="J127" s="571"/>
    </row>
    <row r="128" spans="1:10" s="570" customFormat="1" ht="31.5">
      <c r="A128" s="1027" t="s">
        <v>339</v>
      </c>
      <c r="B128" s="563" t="s">
        <v>800</v>
      </c>
      <c r="C128" s="564" t="s">
        <v>801</v>
      </c>
      <c r="D128" s="565"/>
      <c r="E128" s="565"/>
      <c r="F128" s="565"/>
      <c r="G128" s="566">
        <v>8</v>
      </c>
      <c r="H128" s="567" t="s">
        <v>548</v>
      </c>
      <c r="I128" s="568"/>
      <c r="J128" s="569"/>
    </row>
    <row r="129" spans="1:10" s="570" customFormat="1">
      <c r="A129" s="1028"/>
      <c r="B129" s="572"/>
      <c r="C129" s="572"/>
      <c r="D129" s="571"/>
      <c r="E129" s="571"/>
      <c r="F129" s="571"/>
      <c r="G129" s="571"/>
      <c r="H129" s="571"/>
      <c r="I129" s="571"/>
      <c r="J129" s="571"/>
    </row>
    <row r="130" spans="1:10" s="570" customFormat="1">
      <c r="A130" s="1027" t="s">
        <v>341</v>
      </c>
      <c r="B130" s="563" t="s">
        <v>802</v>
      </c>
      <c r="C130" s="564" t="s">
        <v>803</v>
      </c>
      <c r="D130" s="565"/>
      <c r="E130" s="565"/>
      <c r="F130" s="565"/>
      <c r="G130" s="566">
        <v>1</v>
      </c>
      <c r="H130" s="567" t="s">
        <v>548</v>
      </c>
      <c r="I130" s="568"/>
      <c r="J130" s="569"/>
    </row>
    <row r="131" spans="1:10" s="570" customFormat="1">
      <c r="A131" s="1028"/>
      <c r="B131" s="572"/>
      <c r="C131" s="572"/>
      <c r="D131" s="571"/>
      <c r="E131" s="571"/>
      <c r="F131" s="571"/>
      <c r="G131" s="571"/>
      <c r="H131" s="571"/>
      <c r="I131" s="571"/>
      <c r="J131" s="571"/>
    </row>
    <row r="132" spans="1:10" s="570" customFormat="1">
      <c r="A132" s="1027" t="s">
        <v>343</v>
      </c>
      <c r="B132" s="563" t="s">
        <v>804</v>
      </c>
      <c r="C132" s="564" t="s">
        <v>805</v>
      </c>
      <c r="D132" s="565"/>
      <c r="E132" s="565"/>
      <c r="F132" s="565"/>
      <c r="G132" s="566">
        <v>2</v>
      </c>
      <c r="H132" s="567" t="s">
        <v>548</v>
      </c>
      <c r="I132" s="568"/>
      <c r="J132" s="569"/>
    </row>
    <row r="133" spans="1:10" s="570" customFormat="1">
      <c r="A133" s="1028"/>
      <c r="B133" s="572"/>
      <c r="C133" s="572"/>
      <c r="D133" s="571"/>
      <c r="E133" s="571"/>
      <c r="F133" s="571"/>
      <c r="G133" s="571"/>
      <c r="H133" s="571"/>
      <c r="I133" s="571"/>
      <c r="J133" s="571"/>
    </row>
    <row r="134" spans="1:10" s="570" customFormat="1">
      <c r="A134" s="1029"/>
      <c r="B134" s="1024" t="s">
        <v>806</v>
      </c>
      <c r="C134" s="1024"/>
      <c r="D134" s="1024"/>
      <c r="E134" s="1024"/>
      <c r="F134" s="1024"/>
      <c r="G134" s="1024"/>
      <c r="H134" s="1024"/>
      <c r="I134" s="574"/>
      <c r="J134" s="575"/>
    </row>
    <row r="135" spans="1:10" s="570" customFormat="1">
      <c r="A135" s="1114"/>
      <c r="B135" s="1115"/>
      <c r="C135" s="1115"/>
      <c r="D135" s="1116"/>
      <c r="E135" s="1116"/>
      <c r="F135" s="1116"/>
      <c r="G135" s="1116"/>
      <c r="H135" s="1116"/>
      <c r="I135" s="1116"/>
      <c r="J135" s="1116"/>
    </row>
    <row r="136" spans="1:10" s="570" customFormat="1" ht="15.75" customHeight="1">
      <c r="A136" s="1026"/>
      <c r="B136" s="1274" t="s">
        <v>807</v>
      </c>
      <c r="C136" s="960"/>
      <c r="D136" s="960"/>
      <c r="E136" s="960"/>
      <c r="F136" s="960"/>
      <c r="G136" s="960"/>
      <c r="H136" s="960"/>
      <c r="I136" s="960"/>
      <c r="J136" s="960"/>
    </row>
    <row r="137" spans="1:10" s="570" customFormat="1">
      <c r="A137" s="1026"/>
      <c r="B137" s="1274"/>
      <c r="C137" s="576"/>
      <c r="D137" s="576"/>
      <c r="E137" s="576"/>
      <c r="F137" s="576"/>
      <c r="G137" s="576"/>
      <c r="H137" s="576"/>
      <c r="I137" s="576"/>
      <c r="J137" s="576"/>
    </row>
    <row r="138" spans="1:10" s="570" customFormat="1" ht="31.5">
      <c r="A138" s="1027" t="s">
        <v>49</v>
      </c>
      <c r="B138" s="563" t="s">
        <v>808</v>
      </c>
      <c r="C138" s="564" t="s">
        <v>809</v>
      </c>
      <c r="D138" s="565"/>
      <c r="E138" s="565"/>
      <c r="F138" s="565"/>
      <c r="G138" s="566">
        <v>8</v>
      </c>
      <c r="H138" s="567" t="s">
        <v>548</v>
      </c>
      <c r="I138" s="568"/>
      <c r="J138" s="569"/>
    </row>
    <row r="139" spans="1:10" s="570" customFormat="1">
      <c r="A139" s="1028"/>
      <c r="B139" s="572"/>
      <c r="C139" s="572"/>
      <c r="D139" s="571"/>
      <c r="E139" s="571"/>
      <c r="F139" s="571"/>
      <c r="G139" s="571"/>
      <c r="H139" s="571"/>
      <c r="I139" s="571"/>
      <c r="J139" s="571"/>
    </row>
    <row r="140" spans="1:10" s="570" customFormat="1" ht="31.5">
      <c r="A140" s="1027" t="s">
        <v>50</v>
      </c>
      <c r="B140" s="563" t="s">
        <v>810</v>
      </c>
      <c r="C140" s="564" t="s">
        <v>811</v>
      </c>
      <c r="D140" s="565"/>
      <c r="E140" s="565"/>
      <c r="F140" s="565"/>
      <c r="G140" s="566">
        <v>30</v>
      </c>
      <c r="H140" s="567" t="s">
        <v>548</v>
      </c>
      <c r="I140" s="568"/>
      <c r="J140" s="569"/>
    </row>
    <row r="141" spans="1:10" s="570" customFormat="1">
      <c r="A141" s="1028"/>
      <c r="B141" s="572"/>
      <c r="C141" s="572"/>
      <c r="D141" s="571"/>
      <c r="E141" s="571"/>
      <c r="F141" s="571"/>
      <c r="G141" s="571"/>
      <c r="H141" s="571"/>
      <c r="I141" s="571"/>
      <c r="J141" s="571"/>
    </row>
    <row r="142" spans="1:10" s="570" customFormat="1" ht="31.5">
      <c r="A142" s="1027" t="s">
        <v>52</v>
      </c>
      <c r="B142" s="563" t="s">
        <v>812</v>
      </c>
      <c r="C142" s="564" t="s">
        <v>813</v>
      </c>
      <c r="D142" s="565"/>
      <c r="E142" s="565"/>
      <c r="F142" s="565"/>
      <c r="G142" s="566">
        <v>6</v>
      </c>
      <c r="H142" s="567" t="s">
        <v>548</v>
      </c>
      <c r="I142" s="568"/>
      <c r="J142" s="569"/>
    </row>
    <row r="143" spans="1:10" s="570" customFormat="1">
      <c r="A143" s="1028"/>
      <c r="B143" s="572"/>
      <c r="C143" s="572"/>
      <c r="D143" s="571"/>
      <c r="E143" s="571"/>
      <c r="F143" s="571"/>
      <c r="G143" s="571"/>
      <c r="H143" s="571"/>
      <c r="I143" s="571"/>
      <c r="J143" s="571"/>
    </row>
    <row r="144" spans="1:10" s="570" customFormat="1" ht="31.5">
      <c r="A144" s="1027" t="s">
        <v>53</v>
      </c>
      <c r="B144" s="563" t="s">
        <v>814</v>
      </c>
      <c r="C144" s="564" t="s">
        <v>815</v>
      </c>
      <c r="D144" s="565"/>
      <c r="E144" s="565"/>
      <c r="F144" s="565"/>
      <c r="G144" s="566">
        <v>5</v>
      </c>
      <c r="H144" s="567" t="s">
        <v>548</v>
      </c>
      <c r="I144" s="568"/>
      <c r="J144" s="569"/>
    </row>
    <row r="145" spans="1:10" s="570" customFormat="1">
      <c r="A145" s="1028"/>
      <c r="B145" s="572"/>
      <c r="C145" s="572"/>
      <c r="D145" s="571"/>
      <c r="E145" s="571"/>
      <c r="F145" s="571"/>
      <c r="G145" s="571"/>
      <c r="H145" s="571"/>
      <c r="I145" s="571"/>
      <c r="J145" s="571"/>
    </row>
    <row r="146" spans="1:10" s="570" customFormat="1" ht="31.5">
      <c r="A146" s="1027" t="s">
        <v>54</v>
      </c>
      <c r="B146" s="563" t="s">
        <v>816</v>
      </c>
      <c r="C146" s="564" t="s">
        <v>817</v>
      </c>
      <c r="D146" s="565"/>
      <c r="E146" s="565"/>
      <c r="F146" s="565"/>
      <c r="G146" s="566">
        <v>6</v>
      </c>
      <c r="H146" s="567" t="s">
        <v>548</v>
      </c>
      <c r="I146" s="568"/>
      <c r="J146" s="569"/>
    </row>
    <row r="147" spans="1:10" s="570" customFormat="1">
      <c r="A147" s="1028"/>
      <c r="B147" s="572"/>
      <c r="C147" s="572"/>
      <c r="D147" s="571"/>
      <c r="E147" s="571"/>
      <c r="F147" s="571"/>
      <c r="G147" s="571"/>
      <c r="H147" s="571"/>
      <c r="I147" s="571"/>
      <c r="J147" s="571"/>
    </row>
    <row r="148" spans="1:10" s="570" customFormat="1" ht="47.25">
      <c r="A148" s="1027" t="s">
        <v>55</v>
      </c>
      <c r="B148" s="563" t="s">
        <v>818</v>
      </c>
      <c r="C148" s="564" t="s">
        <v>819</v>
      </c>
      <c r="D148" s="565"/>
      <c r="E148" s="565"/>
      <c r="F148" s="565"/>
      <c r="G148" s="566">
        <v>1</v>
      </c>
      <c r="H148" s="567" t="s">
        <v>45</v>
      </c>
      <c r="I148" s="568"/>
      <c r="J148" s="569"/>
    </row>
    <row r="149" spans="1:10" s="570" customFormat="1">
      <c r="A149" s="1028"/>
      <c r="B149" s="572"/>
      <c r="C149" s="572"/>
      <c r="D149" s="571"/>
      <c r="E149" s="571"/>
      <c r="F149" s="571"/>
      <c r="G149" s="571"/>
      <c r="H149" s="571"/>
      <c r="I149" s="571"/>
      <c r="J149" s="571"/>
    </row>
    <row r="150" spans="1:10" s="570" customFormat="1" ht="31.5">
      <c r="A150" s="1027" t="s">
        <v>56</v>
      </c>
      <c r="B150" s="563" t="s">
        <v>820</v>
      </c>
      <c r="C150" s="564" t="s">
        <v>821</v>
      </c>
      <c r="D150" s="565"/>
      <c r="E150" s="565"/>
      <c r="F150" s="565"/>
      <c r="G150" s="566">
        <v>2</v>
      </c>
      <c r="H150" s="567" t="s">
        <v>548</v>
      </c>
      <c r="I150" s="568"/>
      <c r="J150" s="569"/>
    </row>
    <row r="151" spans="1:10" s="570" customFormat="1">
      <c r="A151" s="1028"/>
      <c r="B151" s="572"/>
      <c r="C151" s="572"/>
      <c r="D151" s="571"/>
      <c r="E151" s="571"/>
      <c r="F151" s="571"/>
      <c r="G151" s="571"/>
      <c r="H151" s="571"/>
      <c r="I151" s="571"/>
      <c r="J151" s="571"/>
    </row>
    <row r="152" spans="1:10" s="570" customFormat="1" ht="31.5">
      <c r="A152" s="1027" t="s">
        <v>57</v>
      </c>
      <c r="B152" s="563" t="s">
        <v>822</v>
      </c>
      <c r="C152" s="564" t="s">
        <v>823</v>
      </c>
      <c r="D152" s="565"/>
      <c r="E152" s="565"/>
      <c r="F152" s="565"/>
      <c r="G152" s="566">
        <v>153</v>
      </c>
      <c r="H152" s="567" t="s">
        <v>44</v>
      </c>
      <c r="I152" s="568"/>
      <c r="J152" s="569"/>
    </row>
    <row r="153" spans="1:10" s="570" customFormat="1">
      <c r="A153" s="1028"/>
      <c r="B153" s="572"/>
      <c r="C153" s="572"/>
      <c r="D153" s="571"/>
      <c r="E153" s="571"/>
      <c r="F153" s="571"/>
      <c r="G153" s="571"/>
      <c r="H153" s="571"/>
      <c r="I153" s="571"/>
      <c r="J153" s="571"/>
    </row>
    <row r="154" spans="1:10" s="570" customFormat="1" ht="31.5">
      <c r="A154" s="1027" t="s">
        <v>58</v>
      </c>
      <c r="B154" s="563" t="s">
        <v>824</v>
      </c>
      <c r="C154" s="564" t="s">
        <v>825</v>
      </c>
      <c r="D154" s="565"/>
      <c r="E154" s="565"/>
      <c r="F154" s="565"/>
      <c r="G154" s="566">
        <v>1</v>
      </c>
      <c r="H154" s="567" t="s">
        <v>548</v>
      </c>
      <c r="I154" s="568"/>
      <c r="J154" s="569"/>
    </row>
    <row r="155" spans="1:10" s="570" customFormat="1">
      <c r="A155" s="1028"/>
      <c r="B155" s="572"/>
      <c r="C155" s="572"/>
      <c r="D155" s="571"/>
      <c r="E155" s="571"/>
      <c r="F155" s="571"/>
      <c r="G155" s="571"/>
      <c r="H155" s="571"/>
      <c r="I155" s="571"/>
      <c r="J155" s="571"/>
    </row>
    <row r="156" spans="1:10" s="570" customFormat="1">
      <c r="A156" s="1029"/>
      <c r="B156" s="1024" t="s">
        <v>826</v>
      </c>
      <c r="C156" s="1024"/>
      <c r="D156" s="1024"/>
      <c r="E156" s="1024"/>
      <c r="F156" s="1024"/>
      <c r="G156" s="1024"/>
      <c r="H156" s="1024"/>
      <c r="I156" s="574"/>
      <c r="J156" s="575"/>
    </row>
    <row r="157" spans="1:10" s="570" customFormat="1">
      <c r="A157" s="961"/>
      <c r="B157" s="578"/>
      <c r="C157" s="578"/>
      <c r="D157" s="578"/>
      <c r="E157" s="578"/>
      <c r="F157" s="578"/>
      <c r="G157" s="578"/>
      <c r="H157" s="578"/>
      <c r="I157" s="574"/>
      <c r="J157" s="575"/>
    </row>
    <row r="158" spans="1:10" s="570" customFormat="1" ht="15.75" customHeight="1">
      <c r="A158" s="1026"/>
      <c r="B158" s="1274" t="s">
        <v>827</v>
      </c>
      <c r="C158" s="960"/>
      <c r="D158" s="960"/>
      <c r="E158" s="960"/>
      <c r="F158" s="960"/>
      <c r="G158" s="960"/>
      <c r="H158" s="960"/>
      <c r="I158" s="960"/>
      <c r="J158" s="960"/>
    </row>
    <row r="159" spans="1:10" s="570" customFormat="1">
      <c r="A159" s="1026"/>
      <c r="B159" s="1274"/>
      <c r="C159" s="576"/>
      <c r="D159" s="576"/>
      <c r="E159" s="576"/>
      <c r="F159" s="576"/>
      <c r="G159" s="576"/>
      <c r="H159" s="576"/>
      <c r="I159" s="576"/>
      <c r="J159" s="576"/>
    </row>
    <row r="160" spans="1:10" s="570" customFormat="1" ht="31.5">
      <c r="A160" s="1027" t="s">
        <v>59</v>
      </c>
      <c r="B160" s="563" t="s">
        <v>828</v>
      </c>
      <c r="C160" s="564" t="s">
        <v>829</v>
      </c>
      <c r="D160" s="565"/>
      <c r="E160" s="565"/>
      <c r="F160" s="565"/>
      <c r="G160" s="566">
        <v>95</v>
      </c>
      <c r="H160" s="567" t="s">
        <v>31</v>
      </c>
      <c r="I160" s="568"/>
      <c r="J160" s="569"/>
    </row>
    <row r="161" spans="1:10" s="570" customFormat="1">
      <c r="A161" s="1028"/>
      <c r="B161" s="572"/>
      <c r="C161" s="572"/>
      <c r="D161" s="571"/>
      <c r="E161" s="571"/>
      <c r="F161" s="571"/>
      <c r="G161" s="571"/>
      <c r="H161" s="571"/>
      <c r="I161" s="571"/>
      <c r="J161" s="571"/>
    </row>
    <row r="162" spans="1:10" s="570" customFormat="1" ht="31.5">
      <c r="A162" s="1027" t="s">
        <v>60</v>
      </c>
      <c r="B162" s="563" t="s">
        <v>830</v>
      </c>
      <c r="C162" s="564" t="s">
        <v>831</v>
      </c>
      <c r="D162" s="565"/>
      <c r="E162" s="565"/>
      <c r="F162" s="565"/>
      <c r="G162" s="566">
        <v>1</v>
      </c>
      <c r="H162" s="567" t="s">
        <v>45</v>
      </c>
      <c r="I162" s="568"/>
      <c r="J162" s="569"/>
    </row>
    <row r="163" spans="1:10" s="570" customFormat="1">
      <c r="A163" s="1028"/>
      <c r="B163" s="572"/>
      <c r="C163" s="572"/>
      <c r="D163" s="571"/>
      <c r="E163" s="571"/>
      <c r="F163" s="571"/>
      <c r="G163" s="571"/>
      <c r="H163" s="571"/>
      <c r="I163" s="571"/>
      <c r="J163" s="571"/>
    </row>
    <row r="164" spans="1:10" s="570" customFormat="1" ht="47.25">
      <c r="A164" s="1027" t="s">
        <v>61</v>
      </c>
      <c r="B164" s="563" t="s">
        <v>832</v>
      </c>
      <c r="C164" s="564" t="s">
        <v>833</v>
      </c>
      <c r="D164" s="565"/>
      <c r="E164" s="565"/>
      <c r="F164" s="565"/>
      <c r="G164" s="566">
        <v>1</v>
      </c>
      <c r="H164" s="567" t="s">
        <v>45</v>
      </c>
      <c r="I164" s="568"/>
      <c r="J164" s="569"/>
    </row>
    <row r="165" spans="1:10" s="570" customFormat="1">
      <c r="A165" s="1028"/>
      <c r="B165" s="572"/>
      <c r="C165" s="572"/>
      <c r="D165" s="571"/>
      <c r="E165" s="571"/>
      <c r="F165" s="571"/>
      <c r="G165" s="571"/>
      <c r="H165" s="571"/>
      <c r="I165" s="571"/>
      <c r="J165" s="571"/>
    </row>
    <row r="166" spans="1:10" s="570" customFormat="1" ht="31.5">
      <c r="A166" s="1027" t="s">
        <v>62</v>
      </c>
      <c r="B166" s="563" t="s">
        <v>834</v>
      </c>
      <c r="C166" s="564" t="s">
        <v>835</v>
      </c>
      <c r="D166" s="565"/>
      <c r="E166" s="565"/>
      <c r="F166" s="565"/>
      <c r="G166" s="566">
        <v>6</v>
      </c>
      <c r="H166" s="567" t="s">
        <v>548</v>
      </c>
      <c r="I166" s="568"/>
      <c r="J166" s="569"/>
    </row>
    <row r="167" spans="1:10" s="570" customFormat="1">
      <c r="A167" s="1028"/>
      <c r="B167" s="572"/>
      <c r="C167" s="572"/>
      <c r="D167" s="571"/>
      <c r="E167" s="571"/>
      <c r="F167" s="571"/>
      <c r="G167" s="571"/>
      <c r="H167" s="571"/>
      <c r="I167" s="571"/>
      <c r="J167" s="571"/>
    </row>
    <row r="168" spans="1:10" s="570" customFormat="1" ht="31.5">
      <c r="A168" s="1027" t="s">
        <v>63</v>
      </c>
      <c r="B168" s="563" t="s">
        <v>836</v>
      </c>
      <c r="C168" s="564" t="s">
        <v>837</v>
      </c>
      <c r="D168" s="565"/>
      <c r="E168" s="565"/>
      <c r="F168" s="565"/>
      <c r="G168" s="566">
        <v>1</v>
      </c>
      <c r="H168" s="567" t="s">
        <v>45</v>
      </c>
      <c r="I168" s="568"/>
      <c r="J168" s="569"/>
    </row>
    <row r="169" spans="1:10" s="570" customFormat="1">
      <c r="A169" s="1028"/>
      <c r="B169" s="572"/>
      <c r="C169" s="572"/>
      <c r="D169" s="571"/>
      <c r="E169" s="571"/>
      <c r="F169" s="571"/>
      <c r="G169" s="571"/>
      <c r="H169" s="571"/>
      <c r="I169" s="571"/>
      <c r="J169" s="571"/>
    </row>
    <row r="170" spans="1:10" s="570" customFormat="1" ht="31.5">
      <c r="A170" s="1027" t="s">
        <v>333</v>
      </c>
      <c r="B170" s="563" t="s">
        <v>838</v>
      </c>
      <c r="C170" s="564" t="s">
        <v>839</v>
      </c>
      <c r="D170" s="565"/>
      <c r="E170" s="565"/>
      <c r="F170" s="565"/>
      <c r="G170" s="566">
        <v>1</v>
      </c>
      <c r="H170" s="567" t="s">
        <v>45</v>
      </c>
      <c r="I170" s="568"/>
      <c r="J170" s="569"/>
    </row>
    <row r="171" spans="1:10" s="570" customFormat="1">
      <c r="A171" s="1028"/>
      <c r="B171" s="572"/>
      <c r="C171" s="572"/>
      <c r="D171" s="571"/>
      <c r="E171" s="571"/>
      <c r="F171" s="571"/>
      <c r="G171" s="571"/>
      <c r="H171" s="571"/>
      <c r="I171" s="571"/>
      <c r="J171" s="571"/>
    </row>
    <row r="172" spans="1:10" s="570" customFormat="1">
      <c r="A172" s="1029"/>
      <c r="B172" s="1024" t="s">
        <v>840</v>
      </c>
      <c r="C172" s="1024"/>
      <c r="D172" s="1024"/>
      <c r="E172" s="1024"/>
      <c r="F172" s="1024"/>
      <c r="G172" s="1024"/>
      <c r="H172" s="1024"/>
      <c r="I172" s="574"/>
      <c r="J172" s="575"/>
    </row>
    <row r="173" spans="1:10" s="570" customFormat="1">
      <c r="A173" s="961"/>
      <c r="B173" s="578"/>
      <c r="C173" s="578"/>
      <c r="D173" s="578"/>
      <c r="E173" s="578"/>
      <c r="F173" s="578"/>
      <c r="G173" s="578"/>
      <c r="H173" s="578"/>
      <c r="I173" s="574"/>
      <c r="J173" s="575"/>
    </row>
    <row r="174" spans="1:10" s="570" customFormat="1">
      <c r="A174" s="961"/>
      <c r="B174" s="578"/>
      <c r="C174" s="578"/>
      <c r="D174" s="578"/>
      <c r="E174" s="578"/>
      <c r="F174" s="578"/>
      <c r="G174" s="578"/>
      <c r="H174" s="578"/>
      <c r="I174" s="574"/>
      <c r="J174" s="575"/>
    </row>
    <row r="175" spans="1:10" s="570" customFormat="1">
      <c r="A175" s="961"/>
      <c r="B175" s="578"/>
      <c r="C175" s="578"/>
      <c r="D175" s="578"/>
      <c r="E175" s="578"/>
      <c r="F175" s="578"/>
      <c r="G175" s="578"/>
      <c r="H175" s="578"/>
      <c r="I175" s="574"/>
      <c r="J175" s="575"/>
    </row>
    <row r="176" spans="1:10" s="570" customFormat="1">
      <c r="A176" s="961"/>
      <c r="B176" s="578"/>
      <c r="C176" s="578"/>
      <c r="D176" s="578"/>
      <c r="E176" s="578"/>
      <c r="F176" s="578"/>
      <c r="G176" s="578"/>
      <c r="H176" s="578"/>
      <c r="I176" s="574"/>
      <c r="J176" s="575"/>
    </row>
    <row r="177" spans="1:10" s="570" customFormat="1">
      <c r="A177" s="961"/>
      <c r="B177" s="578"/>
      <c r="C177" s="578"/>
      <c r="D177" s="578"/>
      <c r="E177" s="578"/>
      <c r="F177" s="578"/>
      <c r="G177" s="578"/>
      <c r="H177" s="578"/>
      <c r="I177" s="574"/>
      <c r="J177" s="575"/>
    </row>
    <row r="178" spans="1:10" s="570" customFormat="1">
      <c r="A178" s="961"/>
      <c r="B178" s="578"/>
      <c r="C178" s="578"/>
      <c r="D178" s="578"/>
      <c r="E178" s="578"/>
      <c r="F178" s="578"/>
      <c r="G178" s="578"/>
      <c r="H178" s="578"/>
      <c r="I178" s="574"/>
      <c r="J178" s="575"/>
    </row>
    <row r="179" spans="1:10" s="570" customFormat="1">
      <c r="A179" s="961"/>
      <c r="B179" s="578"/>
      <c r="C179" s="578"/>
      <c r="D179" s="578"/>
      <c r="E179" s="578"/>
      <c r="F179" s="578"/>
      <c r="G179" s="578"/>
      <c r="H179" s="578"/>
      <c r="I179" s="574"/>
      <c r="J179" s="575"/>
    </row>
    <row r="180" spans="1:10" s="570" customFormat="1">
      <c r="A180" s="961"/>
      <c r="B180" s="578"/>
      <c r="C180" s="578"/>
      <c r="D180" s="578"/>
      <c r="E180" s="578"/>
      <c r="F180" s="578"/>
      <c r="G180" s="578"/>
      <c r="H180" s="578"/>
      <c r="I180" s="574"/>
      <c r="J180" s="575"/>
    </row>
    <row r="181" spans="1:10" s="570" customFormat="1">
      <c r="A181" s="961"/>
      <c r="B181" s="578"/>
      <c r="C181" s="578"/>
      <c r="D181" s="578"/>
      <c r="E181" s="578"/>
      <c r="F181" s="578"/>
      <c r="G181" s="578"/>
      <c r="H181" s="578"/>
      <c r="I181" s="574"/>
      <c r="J181" s="575"/>
    </row>
    <row r="182" spans="1:10" s="570" customFormat="1">
      <c r="A182" s="961"/>
      <c r="B182" s="578"/>
      <c r="C182" s="578"/>
      <c r="D182" s="578"/>
      <c r="E182" s="578"/>
      <c r="F182" s="578"/>
      <c r="G182" s="578"/>
      <c r="H182" s="578"/>
      <c r="I182" s="574"/>
      <c r="J182" s="575"/>
    </row>
    <row r="183" spans="1:10" s="570" customFormat="1">
      <c r="A183" s="961"/>
      <c r="B183" s="578"/>
      <c r="C183" s="578"/>
      <c r="D183" s="578"/>
      <c r="E183" s="578"/>
      <c r="F183" s="578"/>
      <c r="G183" s="578"/>
      <c r="H183" s="578"/>
      <c r="I183" s="574"/>
      <c r="J183" s="575"/>
    </row>
    <row r="184" spans="1:10" s="570" customFormat="1">
      <c r="A184" s="961"/>
      <c r="B184" s="578"/>
      <c r="C184" s="578"/>
      <c r="D184" s="578"/>
      <c r="E184" s="578"/>
      <c r="F184" s="578"/>
      <c r="G184" s="578"/>
      <c r="H184" s="578"/>
      <c r="I184" s="574"/>
      <c r="J184" s="575"/>
    </row>
    <row r="185" spans="1:10" s="570" customFormat="1">
      <c r="A185" s="961"/>
      <c r="B185" s="578"/>
      <c r="C185" s="578"/>
      <c r="D185" s="578"/>
      <c r="E185" s="578"/>
      <c r="F185" s="578"/>
      <c r="G185" s="578"/>
      <c r="H185" s="578"/>
      <c r="I185" s="574"/>
      <c r="J185" s="575"/>
    </row>
    <row r="186" spans="1:10" s="570" customFormat="1">
      <c r="A186" s="961"/>
      <c r="B186" s="578"/>
      <c r="C186" s="578"/>
      <c r="D186" s="578"/>
      <c r="E186" s="578"/>
      <c r="F186" s="578"/>
      <c r="G186" s="578"/>
      <c r="H186" s="578"/>
      <c r="I186" s="574"/>
      <c r="J186" s="575"/>
    </row>
    <row r="187" spans="1:10" s="570" customFormat="1">
      <c r="A187" s="961"/>
      <c r="B187" s="578"/>
      <c r="C187" s="578"/>
      <c r="D187" s="578"/>
      <c r="E187" s="578"/>
      <c r="F187" s="578"/>
      <c r="G187" s="578"/>
      <c r="H187" s="578"/>
      <c r="I187" s="574"/>
      <c r="J187" s="575"/>
    </row>
    <row r="188" spans="1:10" s="570" customFormat="1">
      <c r="A188" s="961"/>
      <c r="B188" s="578"/>
      <c r="C188" s="578"/>
      <c r="D188" s="578"/>
      <c r="E188" s="578"/>
      <c r="F188" s="578"/>
      <c r="G188" s="578"/>
      <c r="H188" s="578"/>
      <c r="I188" s="574"/>
      <c r="J188" s="575"/>
    </row>
    <row r="189" spans="1:10" s="570" customFormat="1">
      <c r="A189" s="961"/>
      <c r="B189" s="578"/>
      <c r="C189" s="578"/>
      <c r="D189" s="578"/>
      <c r="E189" s="578"/>
      <c r="F189" s="578"/>
      <c r="G189" s="578"/>
      <c r="H189" s="578"/>
      <c r="I189" s="574"/>
      <c r="J189" s="575"/>
    </row>
    <row r="190" spans="1:10" s="570" customFormat="1">
      <c r="A190" s="961"/>
      <c r="B190" s="578"/>
      <c r="C190" s="578"/>
      <c r="D190" s="578"/>
      <c r="E190" s="578"/>
      <c r="F190" s="578"/>
      <c r="G190" s="578"/>
      <c r="H190" s="578"/>
      <c r="I190" s="574"/>
      <c r="J190" s="575"/>
    </row>
    <row r="191" spans="1:10" s="570" customFormat="1">
      <c r="A191" s="1034"/>
      <c r="B191" s="581"/>
      <c r="C191" s="581"/>
      <c r="D191" s="581"/>
      <c r="E191" s="581"/>
      <c r="F191" s="581"/>
      <c r="G191" s="581"/>
      <c r="H191" s="581"/>
      <c r="I191" s="582"/>
      <c r="J191" s="583"/>
    </row>
    <row r="192" spans="1:10" s="570" customFormat="1">
      <c r="A192" s="961"/>
      <c r="B192" s="578"/>
      <c r="C192" s="578"/>
      <c r="D192" s="578"/>
      <c r="E192" s="578"/>
      <c r="F192" s="578"/>
      <c r="G192" s="578"/>
      <c r="H192" s="578"/>
      <c r="I192" s="574"/>
      <c r="J192" s="575"/>
    </row>
    <row r="193" spans="1:10" s="570" customFormat="1">
      <c r="A193" s="961"/>
      <c r="B193" s="578"/>
      <c r="C193" s="578"/>
      <c r="D193" s="578"/>
      <c r="E193" s="578"/>
      <c r="F193" s="578"/>
      <c r="G193" s="578"/>
      <c r="H193" s="578"/>
      <c r="I193" s="574"/>
      <c r="J193" s="575"/>
    </row>
    <row r="194" spans="1:10" s="570" customFormat="1">
      <c r="A194" s="961"/>
      <c r="B194" s="968" t="s">
        <v>65</v>
      </c>
      <c r="C194" s="578"/>
      <c r="D194" s="578"/>
      <c r="E194" s="578"/>
      <c r="F194" s="578"/>
      <c r="G194" s="578"/>
      <c r="H194" s="578"/>
      <c r="I194" s="574"/>
      <c r="J194" s="575"/>
    </row>
    <row r="195" spans="1:10" s="570" customFormat="1">
      <c r="A195" s="961"/>
      <c r="B195" s="578"/>
      <c r="C195" s="578"/>
      <c r="D195" s="578"/>
      <c r="E195" s="578"/>
      <c r="F195" s="578"/>
      <c r="G195" s="578"/>
      <c r="H195" s="578"/>
      <c r="I195" s="574"/>
      <c r="J195" s="575"/>
    </row>
    <row r="196" spans="1:10" s="570" customFormat="1">
      <c r="A196" s="961"/>
      <c r="B196" s="584" t="s">
        <v>709</v>
      </c>
      <c r="C196" s="578"/>
      <c r="D196" s="578"/>
      <c r="E196" s="578"/>
      <c r="F196" s="578"/>
      <c r="G196" s="578"/>
      <c r="H196" s="578"/>
      <c r="I196" s="574"/>
      <c r="J196" s="575"/>
    </row>
    <row r="197" spans="1:10" s="570" customFormat="1">
      <c r="A197" s="961"/>
      <c r="B197" s="584"/>
      <c r="C197" s="578"/>
      <c r="D197" s="578"/>
      <c r="E197" s="578"/>
      <c r="F197" s="578"/>
      <c r="G197" s="578"/>
      <c r="H197" s="578"/>
      <c r="I197" s="574"/>
      <c r="J197" s="575"/>
    </row>
    <row r="198" spans="1:10" s="570" customFormat="1">
      <c r="A198" s="961"/>
      <c r="B198" s="584" t="s">
        <v>1202</v>
      </c>
      <c r="C198" s="578"/>
      <c r="D198" s="578"/>
      <c r="E198" s="578"/>
      <c r="F198" s="578"/>
      <c r="G198" s="578"/>
      <c r="H198" s="578"/>
      <c r="I198" s="574"/>
      <c r="J198" s="575"/>
    </row>
    <row r="199" spans="1:10" s="570" customFormat="1">
      <c r="A199" s="961"/>
      <c r="B199" s="584"/>
      <c r="C199" s="578"/>
      <c r="D199" s="578"/>
      <c r="E199" s="578"/>
      <c r="F199" s="578"/>
      <c r="G199" s="578"/>
      <c r="H199" s="578"/>
      <c r="I199" s="574"/>
      <c r="J199" s="575"/>
    </row>
    <row r="200" spans="1:10" s="570" customFormat="1">
      <c r="A200" s="961"/>
      <c r="B200" s="584" t="s">
        <v>1203</v>
      </c>
      <c r="C200" s="578"/>
      <c r="D200" s="578"/>
      <c r="E200" s="578"/>
      <c r="F200" s="578"/>
      <c r="G200" s="578"/>
      <c r="H200" s="578"/>
      <c r="I200" s="574"/>
      <c r="J200" s="575"/>
    </row>
    <row r="201" spans="1:10" s="570" customFormat="1">
      <c r="A201" s="961"/>
      <c r="B201" s="584"/>
      <c r="C201" s="578"/>
      <c r="D201" s="578"/>
      <c r="E201" s="578"/>
      <c r="F201" s="578"/>
      <c r="G201" s="578"/>
      <c r="H201" s="578"/>
      <c r="I201" s="574"/>
      <c r="J201" s="575"/>
    </row>
    <row r="202" spans="1:10" s="570" customFormat="1">
      <c r="A202" s="961"/>
      <c r="B202" s="584" t="s">
        <v>1204</v>
      </c>
      <c r="C202" s="578"/>
      <c r="D202" s="578"/>
      <c r="E202" s="578"/>
      <c r="F202" s="578"/>
      <c r="G202" s="578"/>
      <c r="H202" s="578"/>
      <c r="I202" s="574"/>
      <c r="J202" s="575"/>
    </row>
    <row r="203" spans="1:10" s="570" customFormat="1">
      <c r="A203" s="961"/>
      <c r="B203" s="584"/>
      <c r="C203" s="578"/>
      <c r="D203" s="578"/>
      <c r="E203" s="578"/>
      <c r="F203" s="578"/>
      <c r="G203" s="578"/>
      <c r="H203" s="578"/>
      <c r="I203" s="574"/>
      <c r="J203" s="575"/>
    </row>
    <row r="204" spans="1:10" s="570" customFormat="1">
      <c r="A204" s="961"/>
      <c r="B204" s="584" t="s">
        <v>758</v>
      </c>
      <c r="C204" s="578"/>
      <c r="D204" s="578"/>
      <c r="E204" s="578"/>
      <c r="F204" s="578"/>
      <c r="G204" s="578"/>
      <c r="H204" s="578"/>
      <c r="I204" s="574"/>
      <c r="J204" s="575"/>
    </row>
    <row r="205" spans="1:10" s="570" customFormat="1">
      <c r="A205" s="961"/>
      <c r="B205" s="584"/>
      <c r="C205" s="578"/>
      <c r="D205" s="578"/>
      <c r="E205" s="578"/>
      <c r="F205" s="578"/>
      <c r="G205" s="578"/>
      <c r="H205" s="578"/>
      <c r="I205" s="574"/>
      <c r="J205" s="575"/>
    </row>
    <row r="206" spans="1:10" s="570" customFormat="1">
      <c r="A206" s="961"/>
      <c r="B206" s="584" t="s">
        <v>1205</v>
      </c>
      <c r="C206" s="578"/>
      <c r="D206" s="578"/>
      <c r="E206" s="578"/>
      <c r="F206" s="578"/>
      <c r="G206" s="578"/>
      <c r="H206" s="578"/>
      <c r="I206" s="574"/>
      <c r="J206" s="575"/>
    </row>
    <row r="207" spans="1:10" s="570" customFormat="1">
      <c r="A207" s="961"/>
      <c r="B207" s="584"/>
      <c r="C207" s="578"/>
      <c r="D207" s="578"/>
      <c r="E207" s="578"/>
      <c r="F207" s="578"/>
      <c r="G207" s="578"/>
      <c r="H207" s="578"/>
      <c r="I207" s="574"/>
      <c r="J207" s="575"/>
    </row>
    <row r="208" spans="1:10" s="570" customFormat="1">
      <c r="A208" s="961"/>
      <c r="B208" s="584" t="s">
        <v>1206</v>
      </c>
      <c r="C208" s="578"/>
      <c r="D208" s="578"/>
      <c r="E208" s="578"/>
      <c r="F208" s="578"/>
      <c r="G208" s="578"/>
      <c r="H208" s="578"/>
      <c r="I208" s="574"/>
      <c r="J208" s="575"/>
    </row>
    <row r="209" spans="1:10" s="570" customFormat="1">
      <c r="A209" s="961"/>
      <c r="B209" s="584"/>
      <c r="C209" s="578"/>
      <c r="D209" s="578"/>
      <c r="E209" s="578"/>
      <c r="F209" s="578"/>
      <c r="G209" s="578"/>
      <c r="H209" s="578"/>
      <c r="I209" s="574"/>
      <c r="J209" s="575"/>
    </row>
    <row r="210" spans="1:10" s="570" customFormat="1">
      <c r="A210" s="961"/>
      <c r="B210" s="584" t="s">
        <v>1207</v>
      </c>
      <c r="C210" s="578"/>
      <c r="D210" s="578"/>
      <c r="E210" s="578"/>
      <c r="F210" s="578"/>
      <c r="G210" s="578"/>
      <c r="H210" s="578"/>
      <c r="I210" s="574"/>
      <c r="J210" s="575"/>
    </row>
    <row r="211" spans="1:10" s="570" customFormat="1">
      <c r="A211" s="961"/>
      <c r="B211" s="584"/>
      <c r="C211" s="578"/>
      <c r="D211" s="578"/>
      <c r="E211" s="578"/>
      <c r="F211" s="578"/>
      <c r="G211" s="578"/>
      <c r="H211" s="578"/>
      <c r="I211" s="574"/>
      <c r="J211" s="575"/>
    </row>
    <row r="212" spans="1:10" s="570" customFormat="1">
      <c r="A212" s="961"/>
      <c r="B212" s="584" t="s">
        <v>1208</v>
      </c>
      <c r="C212" s="578"/>
      <c r="D212" s="578"/>
      <c r="E212" s="578"/>
      <c r="F212" s="578"/>
      <c r="G212" s="578"/>
      <c r="H212" s="578"/>
      <c r="I212" s="574"/>
      <c r="J212" s="575"/>
    </row>
    <row r="213" spans="1:10" s="570" customFormat="1">
      <c r="A213" s="961"/>
      <c r="B213" s="584"/>
      <c r="C213" s="578"/>
      <c r="D213" s="578"/>
      <c r="E213" s="578"/>
      <c r="F213" s="578"/>
      <c r="G213" s="578"/>
      <c r="H213" s="578"/>
      <c r="I213" s="574"/>
      <c r="J213" s="575"/>
    </row>
    <row r="214" spans="1:10" s="570" customFormat="1">
      <c r="A214" s="961"/>
      <c r="B214" s="584" t="s">
        <v>1209</v>
      </c>
      <c r="C214" s="578"/>
      <c r="D214" s="578"/>
      <c r="E214" s="578"/>
      <c r="F214" s="578"/>
      <c r="G214" s="578"/>
      <c r="H214" s="578"/>
      <c r="I214" s="574"/>
      <c r="J214" s="575"/>
    </row>
    <row r="215" spans="1:10" s="570" customFormat="1">
      <c r="A215" s="961"/>
      <c r="B215" s="584"/>
      <c r="C215" s="578"/>
      <c r="D215" s="578"/>
      <c r="E215" s="578"/>
      <c r="F215" s="578"/>
      <c r="G215" s="578"/>
      <c r="H215" s="578"/>
      <c r="I215" s="574"/>
      <c r="J215" s="575"/>
    </row>
    <row r="216" spans="1:10" s="570" customFormat="1">
      <c r="A216" s="961"/>
      <c r="B216" s="584" t="s">
        <v>840</v>
      </c>
      <c r="C216" s="578"/>
      <c r="D216" s="578"/>
      <c r="E216" s="578"/>
      <c r="F216" s="578"/>
      <c r="G216" s="578"/>
      <c r="H216" s="578"/>
      <c r="I216" s="574"/>
      <c r="J216" s="575"/>
    </row>
    <row r="217" spans="1:10" s="570" customFormat="1">
      <c r="A217" s="961"/>
      <c r="B217" s="578"/>
      <c r="C217" s="578"/>
      <c r="D217" s="578"/>
      <c r="E217" s="578"/>
      <c r="F217" s="578"/>
      <c r="G217" s="578"/>
      <c r="H217" s="578"/>
      <c r="I217" s="574"/>
      <c r="J217" s="575"/>
    </row>
    <row r="218" spans="1:10" s="570" customFormat="1">
      <c r="A218" s="1028"/>
      <c r="B218" s="572"/>
      <c r="C218" s="572"/>
      <c r="D218" s="571"/>
      <c r="E218" s="571"/>
      <c r="F218" s="571"/>
      <c r="G218" s="571"/>
      <c r="H218" s="571"/>
      <c r="I218" s="571"/>
      <c r="J218" s="571"/>
    </row>
    <row r="219" spans="1:10">
      <c r="A219" s="1037"/>
      <c r="B219" s="1278" t="s">
        <v>1544</v>
      </c>
      <c r="C219" s="1037"/>
      <c r="D219" s="1037"/>
      <c r="E219" s="1037"/>
      <c r="F219" s="1037"/>
      <c r="G219" s="1037"/>
      <c r="H219" s="1037"/>
      <c r="I219" s="579"/>
      <c r="J219" s="580"/>
    </row>
    <row r="220" spans="1:10">
      <c r="A220" s="1035"/>
      <c r="B220" s="1278"/>
      <c r="C220" s="854"/>
      <c r="D220" s="854"/>
      <c r="E220" s="854"/>
      <c r="F220" s="854"/>
      <c r="G220" s="854"/>
      <c r="H220" s="854"/>
      <c r="I220" s="855"/>
      <c r="J220" s="856"/>
    </row>
    <row r="221" spans="1:10">
      <c r="A221" s="1035"/>
      <c r="B221" s="854"/>
      <c r="C221" s="854"/>
      <c r="D221" s="854"/>
      <c r="E221" s="854"/>
      <c r="F221" s="854"/>
      <c r="G221" s="854"/>
      <c r="H221" s="854"/>
      <c r="I221" s="855"/>
      <c r="J221" s="856"/>
    </row>
    <row r="222" spans="1:10">
      <c r="A222" s="1035"/>
      <c r="B222" s="854"/>
      <c r="C222" s="854"/>
      <c r="D222" s="854"/>
      <c r="E222" s="854"/>
      <c r="F222" s="854"/>
      <c r="G222" s="854"/>
      <c r="H222" s="854"/>
      <c r="I222" s="855"/>
      <c r="J222" s="856"/>
    </row>
    <row r="223" spans="1:10">
      <c r="A223" s="1035"/>
      <c r="B223" s="854"/>
      <c r="C223" s="854"/>
      <c r="D223" s="854"/>
      <c r="E223" s="854"/>
      <c r="F223" s="854"/>
      <c r="G223" s="854"/>
      <c r="H223" s="854"/>
      <c r="I223" s="855"/>
      <c r="J223" s="856"/>
    </row>
    <row r="224" spans="1:10">
      <c r="A224" s="1035"/>
      <c r="B224" s="854"/>
      <c r="C224" s="854"/>
      <c r="D224" s="854"/>
      <c r="E224" s="854"/>
      <c r="F224" s="854"/>
      <c r="G224" s="854"/>
      <c r="H224" s="854"/>
      <c r="I224" s="855"/>
      <c r="J224" s="856"/>
    </row>
    <row r="225" spans="1:10">
      <c r="A225" s="1035"/>
      <c r="B225" s="854"/>
      <c r="C225" s="854"/>
      <c r="D225" s="854"/>
      <c r="E225" s="854"/>
      <c r="F225" s="854"/>
      <c r="G225" s="854"/>
      <c r="H225" s="854"/>
      <c r="I225" s="855"/>
      <c r="J225" s="856"/>
    </row>
    <row r="226" spans="1:10">
      <c r="A226" s="1035"/>
      <c r="B226" s="854"/>
      <c r="C226" s="854"/>
      <c r="D226" s="854"/>
      <c r="E226" s="854"/>
      <c r="F226" s="854"/>
      <c r="G226" s="854"/>
      <c r="H226" s="854"/>
      <c r="I226" s="855"/>
      <c r="J226" s="856"/>
    </row>
    <row r="227" spans="1:10">
      <c r="A227" s="1035"/>
      <c r="B227" s="854"/>
      <c r="C227" s="854"/>
      <c r="D227" s="854"/>
      <c r="E227" s="854"/>
      <c r="F227" s="854"/>
      <c r="G227" s="854"/>
      <c r="H227" s="854"/>
      <c r="I227" s="855"/>
      <c r="J227" s="856"/>
    </row>
    <row r="228" spans="1:10">
      <c r="A228" s="1035"/>
      <c r="B228" s="854"/>
      <c r="C228" s="854"/>
      <c r="D228" s="854"/>
      <c r="E228" s="854"/>
      <c r="F228" s="854"/>
      <c r="G228" s="854"/>
      <c r="H228" s="854"/>
      <c r="I228" s="855"/>
      <c r="J228" s="856"/>
    </row>
    <row r="229" spans="1:10">
      <c r="A229" s="1035"/>
      <c r="B229" s="854"/>
      <c r="C229" s="854"/>
      <c r="D229" s="854"/>
      <c r="E229" s="854"/>
      <c r="F229" s="854"/>
      <c r="G229" s="854"/>
      <c r="H229" s="854"/>
      <c r="I229" s="855"/>
      <c r="J229" s="856"/>
    </row>
    <row r="230" spans="1:10">
      <c r="A230" s="1035"/>
      <c r="B230" s="854"/>
      <c r="C230" s="854"/>
      <c r="D230" s="854"/>
      <c r="E230" s="854"/>
      <c r="F230" s="854"/>
      <c r="G230" s="854"/>
      <c r="H230" s="854"/>
      <c r="I230" s="855"/>
      <c r="J230" s="856"/>
    </row>
    <row r="231" spans="1:10">
      <c r="A231" s="1035"/>
      <c r="B231" s="854"/>
      <c r="C231" s="854"/>
      <c r="D231" s="854"/>
      <c r="E231" s="854"/>
      <c r="F231" s="854"/>
      <c r="G231" s="854"/>
      <c r="H231" s="854"/>
      <c r="I231" s="855"/>
      <c r="J231" s="856"/>
    </row>
    <row r="232" spans="1:10">
      <c r="A232" s="1035"/>
      <c r="B232" s="854"/>
      <c r="C232" s="854"/>
      <c r="D232" s="854"/>
      <c r="E232" s="854"/>
      <c r="F232" s="854"/>
      <c r="G232" s="854"/>
      <c r="H232" s="854"/>
      <c r="I232" s="855"/>
      <c r="J232" s="856"/>
    </row>
    <row r="233" spans="1:10">
      <c r="A233" s="1035"/>
      <c r="B233" s="854"/>
      <c r="C233" s="854"/>
      <c r="D233" s="854"/>
      <c r="E233" s="854"/>
      <c r="F233" s="854"/>
      <c r="G233" s="854"/>
      <c r="H233" s="854"/>
      <c r="I233" s="855"/>
      <c r="J233" s="856"/>
    </row>
    <row r="234" spans="1:10">
      <c r="A234" s="1035"/>
      <c r="B234" s="854"/>
      <c r="C234" s="854"/>
      <c r="D234" s="854"/>
      <c r="E234" s="854"/>
      <c r="F234" s="854"/>
      <c r="G234" s="854"/>
      <c r="H234" s="854"/>
      <c r="I234" s="855"/>
      <c r="J234" s="856"/>
    </row>
    <row r="235" spans="1:10">
      <c r="A235" s="1035"/>
      <c r="B235" s="854"/>
      <c r="C235" s="854"/>
      <c r="D235" s="854"/>
      <c r="E235" s="854"/>
      <c r="F235" s="854"/>
      <c r="G235" s="854"/>
      <c r="H235" s="854"/>
      <c r="I235" s="855"/>
      <c r="J235" s="856"/>
    </row>
    <row r="236" spans="1:10">
      <c r="A236" s="1035"/>
      <c r="B236" s="854"/>
      <c r="C236" s="854"/>
      <c r="D236" s="854"/>
      <c r="E236" s="854"/>
      <c r="F236" s="854"/>
      <c r="G236" s="854"/>
      <c r="H236" s="854"/>
      <c r="I236" s="855"/>
      <c r="J236" s="856"/>
    </row>
    <row r="237" spans="1:10">
      <c r="A237" s="1035"/>
      <c r="B237" s="854"/>
      <c r="C237" s="854"/>
      <c r="D237" s="854"/>
      <c r="E237" s="854"/>
      <c r="F237" s="854"/>
      <c r="G237" s="854"/>
      <c r="H237" s="854"/>
      <c r="I237" s="855"/>
      <c r="J237" s="856"/>
    </row>
    <row r="238" spans="1:10">
      <c r="A238" s="1035"/>
      <c r="B238" s="854"/>
      <c r="C238" s="854"/>
      <c r="D238" s="854"/>
      <c r="E238" s="854"/>
      <c r="F238" s="854"/>
      <c r="G238" s="854"/>
      <c r="H238" s="854"/>
      <c r="I238" s="855"/>
      <c r="J238" s="856"/>
    </row>
    <row r="239" spans="1:10">
      <c r="A239" s="1035"/>
      <c r="B239" s="854"/>
      <c r="C239" s="854"/>
      <c r="D239" s="854"/>
      <c r="E239" s="854"/>
      <c r="F239" s="854"/>
      <c r="G239" s="854"/>
      <c r="H239" s="854"/>
      <c r="I239" s="855"/>
      <c r="J239" s="856"/>
    </row>
    <row r="240" spans="1:10">
      <c r="A240" s="1035"/>
      <c r="B240" s="854"/>
      <c r="C240" s="854"/>
      <c r="D240" s="854"/>
      <c r="E240" s="854"/>
      <c r="F240" s="854"/>
      <c r="G240" s="854"/>
      <c r="H240" s="854"/>
      <c r="I240" s="855"/>
      <c r="J240" s="856"/>
    </row>
    <row r="241" spans="1:10">
      <c r="A241" s="1035"/>
      <c r="B241" s="854"/>
      <c r="C241" s="854"/>
      <c r="D241" s="854"/>
      <c r="E241" s="854"/>
      <c r="F241" s="854"/>
      <c r="G241" s="854"/>
      <c r="H241" s="854"/>
      <c r="I241" s="855"/>
      <c r="J241" s="856"/>
    </row>
    <row r="242" spans="1:10">
      <c r="A242" s="1035"/>
      <c r="B242" s="854"/>
      <c r="C242" s="854"/>
      <c r="D242" s="854"/>
      <c r="E242" s="854"/>
      <c r="F242" s="854"/>
      <c r="G242" s="854"/>
      <c r="H242" s="854"/>
      <c r="I242" s="855"/>
      <c r="J242" s="856"/>
    </row>
    <row r="243" spans="1:10">
      <c r="A243" s="1035"/>
      <c r="B243" s="854"/>
      <c r="C243" s="854"/>
      <c r="D243" s="854"/>
      <c r="E243" s="854"/>
      <c r="F243" s="854"/>
      <c r="G243" s="854"/>
      <c r="H243" s="854"/>
      <c r="I243" s="855"/>
      <c r="J243" s="856"/>
    </row>
    <row r="244" spans="1:10">
      <c r="A244" s="1035"/>
      <c r="B244" s="854"/>
      <c r="C244" s="854"/>
      <c r="D244" s="854"/>
      <c r="E244" s="854"/>
      <c r="F244" s="854"/>
      <c r="G244" s="854"/>
      <c r="H244" s="854"/>
      <c r="I244" s="855"/>
      <c r="J244" s="856"/>
    </row>
    <row r="245" spans="1:10">
      <c r="A245" s="1035"/>
      <c r="B245" s="854"/>
      <c r="C245" s="854"/>
      <c r="D245" s="854"/>
      <c r="E245" s="854"/>
      <c r="F245" s="854"/>
      <c r="G245" s="854"/>
      <c r="H245" s="854"/>
      <c r="I245" s="855"/>
      <c r="J245" s="856"/>
    </row>
    <row r="246" spans="1:10">
      <c r="A246" s="1035"/>
      <c r="B246" s="854"/>
      <c r="C246" s="854"/>
      <c r="D246" s="854"/>
      <c r="E246" s="854"/>
      <c r="F246" s="854"/>
      <c r="G246" s="854"/>
      <c r="H246" s="854"/>
      <c r="I246" s="855"/>
      <c r="J246" s="856"/>
    </row>
    <row r="247" spans="1:10">
      <c r="A247" s="1035"/>
      <c r="B247" s="854"/>
      <c r="C247" s="854"/>
      <c r="D247" s="854"/>
      <c r="E247" s="854"/>
      <c r="F247" s="854"/>
      <c r="G247" s="854"/>
      <c r="H247" s="854"/>
      <c r="I247" s="855"/>
      <c r="J247" s="856"/>
    </row>
    <row r="248" spans="1:10">
      <c r="A248" s="1035"/>
      <c r="B248" s="854"/>
      <c r="C248" s="854"/>
      <c r="D248" s="854"/>
      <c r="E248" s="854"/>
      <c r="F248" s="854"/>
      <c r="G248" s="854"/>
      <c r="H248" s="854"/>
      <c r="I248" s="855"/>
      <c r="J248" s="856"/>
    </row>
    <row r="249" spans="1:10">
      <c r="A249" s="1035"/>
      <c r="B249" s="854"/>
      <c r="C249" s="854"/>
      <c r="D249" s="854"/>
      <c r="E249" s="854"/>
      <c r="F249" s="854"/>
      <c r="G249" s="854"/>
      <c r="H249" s="854"/>
      <c r="I249" s="855"/>
      <c r="J249" s="856"/>
    </row>
    <row r="250" spans="1:10">
      <c r="A250" s="1035"/>
      <c r="B250" s="854"/>
      <c r="C250" s="854"/>
      <c r="D250" s="854"/>
      <c r="E250" s="854"/>
      <c r="F250" s="854"/>
      <c r="G250" s="854"/>
      <c r="H250" s="854"/>
      <c r="I250" s="855"/>
      <c r="J250" s="856"/>
    </row>
    <row r="251" spans="1:10">
      <c r="A251" s="1035"/>
      <c r="B251" s="854"/>
      <c r="C251" s="854"/>
      <c r="D251" s="854"/>
      <c r="E251" s="854"/>
      <c r="F251" s="854"/>
      <c r="G251" s="854"/>
      <c r="H251" s="854"/>
      <c r="I251" s="855"/>
      <c r="J251" s="856"/>
    </row>
    <row r="253" spans="1:10">
      <c r="A253" s="1114"/>
      <c r="B253" s="1115"/>
      <c r="C253" s="1115"/>
      <c r="D253" s="1116"/>
      <c r="E253" s="1116"/>
      <c r="F253" s="1116"/>
      <c r="G253" s="1116"/>
      <c r="H253" s="1116"/>
      <c r="I253" s="1116"/>
      <c r="J253" s="1116"/>
    </row>
  </sheetData>
  <mergeCells count="12">
    <mergeCell ref="B108:B109"/>
    <mergeCell ref="B118:B119"/>
    <mergeCell ref="B136:B137"/>
    <mergeCell ref="B158:B159"/>
    <mergeCell ref="B219:B220"/>
    <mergeCell ref="B37:B38"/>
    <mergeCell ref="B59:B60"/>
    <mergeCell ref="B80:B81"/>
    <mergeCell ref="B98:B99"/>
    <mergeCell ref="A1:J1"/>
    <mergeCell ref="A2:J2"/>
    <mergeCell ref="B25:B26"/>
  </mergeCells>
  <pageMargins left="0.7" right="0.7" top="0.75" bottom="0.75" header="0.3" footer="0.3"/>
  <pageSetup paperSize="9" scale="64" orientation="portrait" r:id="rId1"/>
  <rowBreaks count="3" manualBreakCount="3">
    <brk id="36" max="16383" man="1"/>
    <brk id="79" max="16383" man="1"/>
    <brk id="13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B46A-A4DC-420D-9BFE-911A15BAC9CA}">
  <dimension ref="A1:M741"/>
  <sheetViews>
    <sheetView tabSelected="1" view="pageBreakPreview" topLeftCell="A573" zoomScale="60" zoomScaleNormal="70" workbookViewId="0">
      <selection activeCell="L624" sqref="L1:N1048576"/>
    </sheetView>
  </sheetViews>
  <sheetFormatPr defaultColWidth="8" defaultRowHeight="20.25"/>
  <cols>
    <col min="1" max="1" width="9" style="1263" customWidth="1"/>
    <col min="2" max="2" width="77.85546875" style="1121" customWidth="1"/>
    <col min="3" max="3" width="0.28515625" style="1121" customWidth="1"/>
    <col min="4" max="4" width="9" style="1122" customWidth="1"/>
    <col min="5" max="5" width="11.28515625" style="1122" customWidth="1"/>
    <col min="6" max="7" width="11.28515625" style="1122" hidden="1" customWidth="1"/>
    <col min="8" max="8" width="16.28515625" style="1190" customWidth="1"/>
    <col min="9" max="9" width="22" style="1264" customWidth="1"/>
    <col min="10" max="12" width="8" style="1121"/>
    <col min="13" max="13" width="11.140625" style="1121" customWidth="1"/>
    <col min="14" max="16384" width="8" style="1121"/>
  </cols>
  <sheetData>
    <row r="1" spans="1:12">
      <c r="A1" s="1279" t="s">
        <v>1880</v>
      </c>
      <c r="B1" s="1279"/>
      <c r="C1" s="1279"/>
      <c r="D1" s="1279"/>
      <c r="E1" s="1279"/>
      <c r="F1" s="1279"/>
      <c r="G1" s="1279"/>
      <c r="H1" s="1279"/>
      <c r="I1" s="1279"/>
    </row>
    <row r="2" spans="1:12">
      <c r="A2" s="1279" t="s">
        <v>1960</v>
      </c>
      <c r="B2" s="1279"/>
      <c r="C2" s="1279"/>
      <c r="D2" s="1279"/>
      <c r="E2" s="1279"/>
      <c r="F2" s="1279"/>
      <c r="G2" s="1279"/>
      <c r="H2" s="1279"/>
      <c r="I2" s="1279"/>
    </row>
    <row r="3" spans="1:12" s="1122" customFormat="1" ht="40.5">
      <c r="A3" s="1119" t="s">
        <v>682</v>
      </c>
      <c r="B3" s="1119" t="s">
        <v>978</v>
      </c>
      <c r="C3" s="1119"/>
      <c r="D3" s="1119" t="s">
        <v>689</v>
      </c>
      <c r="E3" s="1119" t="s">
        <v>1722</v>
      </c>
      <c r="F3" s="1119" t="s">
        <v>1723</v>
      </c>
      <c r="G3" s="1119" t="s">
        <v>1724</v>
      </c>
      <c r="H3" s="1185" t="s">
        <v>1201</v>
      </c>
      <c r="I3" s="1120" t="s">
        <v>1197</v>
      </c>
    </row>
    <row r="4" spans="1:12">
      <c r="A4" s="1125"/>
      <c r="B4" s="1126"/>
      <c r="C4" s="1126"/>
      <c r="D4" s="1127"/>
      <c r="E4" s="1127"/>
      <c r="F4" s="1127"/>
      <c r="G4" s="1127"/>
      <c r="H4" s="1191"/>
      <c r="I4" s="1129"/>
    </row>
    <row r="5" spans="1:12">
      <c r="A5" s="1130"/>
      <c r="B5" s="1131" t="s">
        <v>1725</v>
      </c>
      <c r="C5" s="1132"/>
      <c r="D5" s="1133"/>
      <c r="E5" s="1133"/>
      <c r="F5" s="1133"/>
      <c r="G5" s="1133"/>
      <c r="H5" s="1186"/>
      <c r="I5" s="1135"/>
    </row>
    <row r="6" spans="1:12">
      <c r="A6" s="1136"/>
      <c r="B6" s="1137"/>
      <c r="C6" s="1138"/>
      <c r="D6" s="1139"/>
      <c r="E6" s="1139"/>
      <c r="F6" s="1139"/>
      <c r="G6" s="1139"/>
      <c r="H6" s="1191"/>
      <c r="I6" s="1135"/>
    </row>
    <row r="7" spans="1:12" ht="214.5" customHeight="1">
      <c r="A7" s="1140" t="s">
        <v>49</v>
      </c>
      <c r="B7" s="1141" t="s">
        <v>1881</v>
      </c>
      <c r="C7" s="1140">
        <v>1</v>
      </c>
      <c r="D7" s="1139" t="s">
        <v>31</v>
      </c>
      <c r="E7" s="1139">
        <f>'[61]MEASUREMENT BREAK-UP'!AY18</f>
        <v>15</v>
      </c>
      <c r="F7" s="1139"/>
      <c r="G7" s="1139"/>
      <c r="H7" s="1192"/>
      <c r="I7" s="1143"/>
      <c r="L7" s="1142"/>
    </row>
    <row r="8" spans="1:12">
      <c r="A8" s="1140"/>
      <c r="B8" s="1144"/>
      <c r="C8" s="1140"/>
      <c r="D8" s="1139"/>
      <c r="E8" s="1139"/>
      <c r="F8" s="1139"/>
      <c r="G8" s="1139"/>
      <c r="H8" s="1192"/>
      <c r="I8" s="1143"/>
      <c r="L8" s="1142"/>
    </row>
    <row r="9" spans="1:12" ht="162">
      <c r="A9" s="1140" t="s">
        <v>50</v>
      </c>
      <c r="B9" s="1141" t="s">
        <v>1882</v>
      </c>
      <c r="C9" s="1140">
        <v>1</v>
      </c>
      <c r="D9" s="1139" t="s">
        <v>31</v>
      </c>
      <c r="E9" s="1139">
        <f>'[61]MEASUREMENT BREAK-UP'!AY20</f>
        <v>15</v>
      </c>
      <c r="F9" s="1139"/>
      <c r="G9" s="1139"/>
      <c r="H9" s="1192"/>
      <c r="I9" s="1143"/>
      <c r="L9" s="1142"/>
    </row>
    <row r="10" spans="1:12">
      <c r="A10" s="1140"/>
      <c r="B10" s="1144"/>
      <c r="C10" s="1140"/>
      <c r="D10" s="1139"/>
      <c r="E10" s="1139"/>
      <c r="F10" s="1139"/>
      <c r="G10" s="1139"/>
      <c r="H10" s="1192"/>
      <c r="I10" s="1143"/>
      <c r="L10" s="1142"/>
    </row>
    <row r="11" spans="1:12" ht="41.25" customHeight="1">
      <c r="A11" s="1140" t="s">
        <v>52</v>
      </c>
      <c r="B11" s="1141" t="s">
        <v>1883</v>
      </c>
      <c r="C11" s="1140">
        <v>1</v>
      </c>
      <c r="D11" s="1139" t="s">
        <v>31</v>
      </c>
      <c r="E11" s="1139">
        <f>'[61]MEASUREMENT BREAK-UP'!AY22</f>
        <v>15</v>
      </c>
      <c r="F11" s="1139"/>
      <c r="G11" s="1139"/>
      <c r="H11" s="1192"/>
      <c r="I11" s="1143"/>
      <c r="L11" s="1142"/>
    </row>
    <row r="12" spans="1:12">
      <c r="A12" s="1140"/>
      <c r="B12" s="1141"/>
      <c r="C12" s="1140"/>
      <c r="D12" s="1139"/>
      <c r="E12" s="1139"/>
      <c r="F12" s="1139"/>
      <c r="G12" s="1139"/>
      <c r="H12" s="1192"/>
      <c r="I12" s="1143"/>
      <c r="L12" s="1142"/>
    </row>
    <row r="13" spans="1:12" ht="60.75">
      <c r="A13" s="1140" t="s">
        <v>53</v>
      </c>
      <c r="B13" s="1141" t="s">
        <v>1884</v>
      </c>
      <c r="C13" s="1140">
        <v>1</v>
      </c>
      <c r="D13" s="1139" t="s">
        <v>31</v>
      </c>
      <c r="E13" s="1139">
        <f>'[61]MEASUREMENT BREAK-UP'!AY24</f>
        <v>15</v>
      </c>
      <c r="F13" s="1139"/>
      <c r="G13" s="1139"/>
      <c r="H13" s="1192"/>
      <c r="I13" s="1143"/>
      <c r="L13" s="1142"/>
    </row>
    <row r="14" spans="1:12">
      <c r="A14" s="1140"/>
      <c r="B14" s="1141"/>
      <c r="C14" s="1140"/>
      <c r="D14" s="1139"/>
      <c r="E14" s="1139"/>
      <c r="F14" s="1139"/>
      <c r="G14" s="1139"/>
      <c r="H14" s="1192"/>
      <c r="I14" s="1143"/>
      <c r="L14" s="1142"/>
    </row>
    <row r="15" spans="1:12" ht="93" customHeight="1">
      <c r="A15" s="1140" t="s">
        <v>54</v>
      </c>
      <c r="B15" s="1141" t="s">
        <v>1885</v>
      </c>
      <c r="C15" s="1140">
        <v>1</v>
      </c>
      <c r="D15" s="1139" t="s">
        <v>31</v>
      </c>
      <c r="E15" s="1139">
        <f>'[61]MEASUREMENT BREAK-UP'!AY26</f>
        <v>15</v>
      </c>
      <c r="F15" s="1139"/>
      <c r="G15" s="1139"/>
      <c r="H15" s="1192"/>
      <c r="I15" s="1143"/>
      <c r="L15" s="1142"/>
    </row>
    <row r="16" spans="1:12">
      <c r="A16" s="1140"/>
      <c r="B16" s="1141"/>
      <c r="C16" s="1140"/>
      <c r="D16" s="1139"/>
      <c r="E16" s="1139"/>
      <c r="F16" s="1139"/>
      <c r="G16" s="1139"/>
      <c r="H16" s="1192"/>
      <c r="I16" s="1143"/>
      <c r="L16" s="1142"/>
    </row>
    <row r="17" spans="1:12" ht="81">
      <c r="A17" s="1140" t="s">
        <v>55</v>
      </c>
      <c r="B17" s="1141" t="s">
        <v>1886</v>
      </c>
      <c r="C17" s="1140">
        <v>1</v>
      </c>
      <c r="D17" s="1139" t="s">
        <v>31</v>
      </c>
      <c r="E17" s="1139">
        <f>'[61]MEASUREMENT BREAK-UP'!AY28</f>
        <v>15</v>
      </c>
      <c r="F17" s="1139"/>
      <c r="G17" s="1139"/>
      <c r="H17" s="1192"/>
      <c r="I17" s="1143"/>
      <c r="L17" s="1142"/>
    </row>
    <row r="18" spans="1:12">
      <c r="A18" s="1140"/>
      <c r="B18" s="1141"/>
      <c r="C18" s="1140"/>
      <c r="D18" s="1139"/>
      <c r="E18" s="1139"/>
      <c r="F18" s="1139"/>
      <c r="G18" s="1139"/>
      <c r="H18" s="1192"/>
      <c r="I18" s="1143"/>
      <c r="L18" s="1142"/>
    </row>
    <row r="19" spans="1:12" s="1254" customFormat="1" ht="159.75" customHeight="1">
      <c r="A19" s="1250" t="s">
        <v>56</v>
      </c>
      <c r="B19" s="1251" t="s">
        <v>1887</v>
      </c>
      <c r="C19" s="1250">
        <v>1</v>
      </c>
      <c r="D19" s="1252" t="s">
        <v>45</v>
      </c>
      <c r="E19" s="1252"/>
      <c r="F19" s="1252"/>
      <c r="G19" s="1252"/>
      <c r="H19" s="1192"/>
      <c r="I19" s="1253"/>
      <c r="L19" s="1142"/>
    </row>
    <row r="20" spans="1:12">
      <c r="A20" s="1140"/>
      <c r="B20" s="1141"/>
      <c r="C20" s="1140"/>
      <c r="D20" s="1139"/>
      <c r="E20" s="1139"/>
      <c r="F20" s="1139"/>
      <c r="G20" s="1139"/>
      <c r="H20" s="1192"/>
      <c r="I20" s="1143"/>
      <c r="L20" s="1142"/>
    </row>
    <row r="21" spans="1:12">
      <c r="A21" s="1140"/>
      <c r="B21" s="1141"/>
      <c r="C21" s="1140"/>
      <c r="D21" s="1139"/>
      <c r="E21" s="1139"/>
      <c r="F21" s="1139"/>
      <c r="G21" s="1139"/>
      <c r="H21" s="1192"/>
      <c r="I21" s="1143"/>
      <c r="L21" s="1142"/>
    </row>
    <row r="22" spans="1:12">
      <c r="A22" s="1140"/>
      <c r="B22" s="1141"/>
      <c r="C22" s="1140"/>
      <c r="D22" s="1139"/>
      <c r="E22" s="1139"/>
      <c r="F22" s="1139"/>
      <c r="G22" s="1139"/>
      <c r="H22" s="1192"/>
      <c r="I22" s="1143"/>
      <c r="L22" s="1142"/>
    </row>
    <row r="23" spans="1:12">
      <c r="A23" s="1140"/>
      <c r="B23" s="1178" t="s">
        <v>1481</v>
      </c>
      <c r="C23" s="1140"/>
      <c r="D23" s="1139"/>
      <c r="E23" s="1139"/>
      <c r="F23" s="1139"/>
      <c r="G23" s="1139"/>
      <c r="H23" s="1192"/>
      <c r="I23" s="1179">
        <f>SUM(I7:I22)</f>
        <v>0</v>
      </c>
      <c r="L23" s="1142"/>
    </row>
    <row r="24" spans="1:12">
      <c r="A24" s="1140"/>
      <c r="B24" s="1141"/>
      <c r="C24" s="1140"/>
      <c r="D24" s="1139"/>
      <c r="E24" s="1139"/>
      <c r="F24" s="1139"/>
      <c r="G24" s="1139"/>
      <c r="H24" s="1192"/>
      <c r="I24" s="1143"/>
      <c r="L24" s="1142"/>
    </row>
    <row r="25" spans="1:12">
      <c r="A25" s="1140"/>
      <c r="B25" s="1141"/>
      <c r="C25" s="1140"/>
      <c r="D25" s="1139"/>
      <c r="E25" s="1139"/>
      <c r="F25" s="1139"/>
      <c r="G25" s="1139"/>
      <c r="H25" s="1192"/>
      <c r="I25" s="1143"/>
      <c r="L25" s="1142"/>
    </row>
    <row r="26" spans="1:12">
      <c r="A26" s="1140"/>
      <c r="B26" s="1141"/>
      <c r="C26" s="1140"/>
      <c r="D26" s="1139"/>
      <c r="E26" s="1139"/>
      <c r="F26" s="1139"/>
      <c r="G26" s="1139"/>
      <c r="H26" s="1192"/>
      <c r="I26" s="1143"/>
      <c r="L26" s="1142"/>
    </row>
    <row r="27" spans="1:12">
      <c r="A27" s="1140"/>
      <c r="B27" s="1141"/>
      <c r="C27" s="1140"/>
      <c r="D27" s="1139"/>
      <c r="E27" s="1139"/>
      <c r="F27" s="1139"/>
      <c r="G27" s="1139"/>
      <c r="H27" s="1192"/>
      <c r="I27" s="1143"/>
      <c r="L27" s="1142"/>
    </row>
    <row r="28" spans="1:12">
      <c r="A28" s="1140"/>
      <c r="B28" s="1141"/>
      <c r="C28" s="1140"/>
      <c r="D28" s="1139"/>
      <c r="E28" s="1139"/>
      <c r="F28" s="1139"/>
      <c r="G28" s="1139"/>
      <c r="H28" s="1192"/>
      <c r="I28" s="1143"/>
      <c r="L28" s="1142"/>
    </row>
    <row r="29" spans="1:12">
      <c r="A29" s="1181"/>
      <c r="B29" s="1182"/>
      <c r="C29" s="1181"/>
      <c r="D29" s="1183"/>
      <c r="E29" s="1183"/>
      <c r="F29" s="1183"/>
      <c r="G29" s="1183"/>
      <c r="H29" s="1193"/>
      <c r="I29" s="1180"/>
      <c r="L29" s="1184"/>
    </row>
    <row r="30" spans="1:12">
      <c r="A30" s="1196"/>
      <c r="B30" s="1197"/>
      <c r="C30" s="1196"/>
      <c r="D30" s="1198"/>
      <c r="E30" s="1198"/>
      <c r="F30" s="1198"/>
      <c r="G30" s="1198"/>
      <c r="H30" s="1199"/>
      <c r="I30" s="1179"/>
      <c r="L30" s="1142"/>
    </row>
    <row r="31" spans="1:12">
      <c r="A31" s="1140"/>
      <c r="B31" s="1178" t="s">
        <v>1482</v>
      </c>
      <c r="C31" s="1140"/>
      <c r="D31" s="1139"/>
      <c r="E31" s="1139"/>
      <c r="F31" s="1139"/>
      <c r="G31" s="1139"/>
      <c r="H31" s="1192"/>
      <c r="I31" s="1180">
        <f>I23</f>
        <v>0</v>
      </c>
      <c r="L31" s="1142"/>
    </row>
    <row r="32" spans="1:12">
      <c r="A32" s="1140"/>
      <c r="B32" s="1141"/>
      <c r="C32" s="1140"/>
      <c r="D32" s="1139"/>
      <c r="E32" s="1139"/>
      <c r="F32" s="1139"/>
      <c r="G32" s="1139"/>
      <c r="H32" s="1192"/>
      <c r="I32" s="1143"/>
      <c r="L32" s="1142"/>
    </row>
    <row r="33" spans="1:12" ht="227.25" customHeight="1">
      <c r="A33" s="1140" t="s">
        <v>49</v>
      </c>
      <c r="B33" s="1141" t="s">
        <v>1888</v>
      </c>
      <c r="C33" s="1140">
        <v>1</v>
      </c>
      <c r="D33" s="1139" t="s">
        <v>31</v>
      </c>
      <c r="E33" s="1139">
        <f>'[61]MEASUREMENT BREAK-UP'!AY32</f>
        <v>17</v>
      </c>
      <c r="F33" s="1139"/>
      <c r="G33" s="1139"/>
      <c r="H33" s="1192"/>
      <c r="I33" s="1143"/>
      <c r="L33" s="1142"/>
    </row>
    <row r="34" spans="1:12">
      <c r="A34" s="1140"/>
      <c r="B34" s="1141"/>
      <c r="C34" s="1140"/>
      <c r="D34" s="1139"/>
      <c r="E34" s="1139"/>
      <c r="F34" s="1139"/>
      <c r="G34" s="1139"/>
      <c r="H34" s="1192"/>
      <c r="I34" s="1143"/>
      <c r="L34" s="1142"/>
    </row>
    <row r="35" spans="1:12" ht="217.5" customHeight="1">
      <c r="A35" s="1140" t="s">
        <v>50</v>
      </c>
      <c r="B35" s="1141" t="s">
        <v>1889</v>
      </c>
      <c r="C35" s="1140">
        <v>1</v>
      </c>
      <c r="D35" s="1139" t="s">
        <v>31</v>
      </c>
      <c r="E35" s="1139">
        <f>'[61]MEASUREMENT BREAK-UP'!AY34</f>
        <v>17</v>
      </c>
      <c r="F35" s="1139"/>
      <c r="G35" s="1139"/>
      <c r="H35" s="1192"/>
      <c r="I35" s="1143"/>
      <c r="L35" s="1142"/>
    </row>
    <row r="36" spans="1:12" ht="15" customHeight="1">
      <c r="A36" s="1145"/>
      <c r="B36" s="1141"/>
      <c r="C36" s="1140"/>
      <c r="D36" s="1139"/>
      <c r="E36" s="1139"/>
      <c r="F36" s="1139"/>
      <c r="G36" s="1139"/>
      <c r="H36" s="1192"/>
      <c r="I36" s="1143"/>
      <c r="L36" s="1142"/>
    </row>
    <row r="37" spans="1:12" ht="266.25" customHeight="1">
      <c r="A37" s="1140" t="s">
        <v>52</v>
      </c>
      <c r="B37" s="1141" t="s">
        <v>1890</v>
      </c>
      <c r="C37" s="1140">
        <v>1</v>
      </c>
      <c r="D37" s="1146" t="s">
        <v>1726</v>
      </c>
      <c r="E37" s="1139"/>
      <c r="F37" s="1139"/>
      <c r="G37" s="1139"/>
      <c r="H37" s="1192"/>
      <c r="I37" s="1143"/>
      <c r="L37" s="1142"/>
    </row>
    <row r="38" spans="1:12" ht="40.5">
      <c r="A38" s="1145"/>
      <c r="B38" s="1141" t="s">
        <v>1891</v>
      </c>
      <c r="C38" s="1140"/>
      <c r="D38" s="1139" t="s">
        <v>31</v>
      </c>
      <c r="E38" s="1139">
        <f>'[61]MEASUREMENT BREAK-UP'!AY37</f>
        <v>2</v>
      </c>
      <c r="F38" s="1139"/>
      <c r="G38" s="1139"/>
      <c r="H38" s="1192"/>
      <c r="I38" s="1143"/>
      <c r="L38" s="1142"/>
    </row>
    <row r="39" spans="1:12">
      <c r="A39" s="1145"/>
      <c r="B39" s="1141"/>
      <c r="C39" s="1140"/>
      <c r="D39" s="1139"/>
      <c r="E39" s="1139"/>
      <c r="F39" s="1139"/>
      <c r="G39" s="1139"/>
      <c r="H39" s="1192"/>
      <c r="I39" s="1143"/>
      <c r="L39" s="1142"/>
    </row>
    <row r="40" spans="1:12" ht="171.75" customHeight="1">
      <c r="A40" s="1140" t="s">
        <v>53</v>
      </c>
      <c r="B40" s="1141" t="s">
        <v>1892</v>
      </c>
      <c r="C40" s="1140">
        <v>1</v>
      </c>
      <c r="D40" s="1139" t="s">
        <v>31</v>
      </c>
      <c r="E40" s="1139">
        <f>'[61]MEASUREMENT BREAK-UP'!AY39</f>
        <v>2</v>
      </c>
      <c r="F40" s="1139"/>
      <c r="G40" s="1139"/>
      <c r="H40" s="1192"/>
      <c r="I40" s="1143"/>
      <c r="L40" s="1142"/>
    </row>
    <row r="41" spans="1:12">
      <c r="A41" s="1140"/>
      <c r="B41" s="1141"/>
      <c r="C41" s="1140"/>
      <c r="D41" s="1139"/>
      <c r="E41" s="1139"/>
      <c r="F41" s="1139"/>
      <c r="G41" s="1139"/>
      <c r="H41" s="1192"/>
      <c r="I41" s="1143"/>
      <c r="L41" s="1142"/>
    </row>
    <row r="42" spans="1:12" ht="60.75">
      <c r="A42" s="1140" t="s">
        <v>54</v>
      </c>
      <c r="B42" s="1141" t="s">
        <v>1893</v>
      </c>
      <c r="C42" s="1140">
        <v>1</v>
      </c>
      <c r="D42" s="1139" t="s">
        <v>31</v>
      </c>
      <c r="E42" s="1139">
        <f>'[61]MEASUREMENT BREAK-UP'!AY41</f>
        <v>19</v>
      </c>
      <c r="F42" s="1139"/>
      <c r="G42" s="1139"/>
      <c r="H42" s="1192"/>
      <c r="I42" s="1143"/>
      <c r="L42" s="1142"/>
    </row>
    <row r="43" spans="1:12">
      <c r="A43" s="1140"/>
      <c r="B43" s="1141"/>
      <c r="C43" s="1140"/>
      <c r="D43" s="1139"/>
      <c r="E43" s="1139"/>
      <c r="F43" s="1139"/>
      <c r="G43" s="1139"/>
      <c r="H43" s="1192"/>
      <c r="I43" s="1143"/>
      <c r="L43" s="1142"/>
    </row>
    <row r="44" spans="1:12">
      <c r="A44" s="1140"/>
      <c r="B44" s="1141"/>
      <c r="C44" s="1140"/>
      <c r="D44" s="1139"/>
      <c r="E44" s="1139"/>
      <c r="F44" s="1139"/>
      <c r="G44" s="1139"/>
      <c r="H44" s="1192"/>
      <c r="I44" s="1143"/>
      <c r="L44" s="1142"/>
    </row>
    <row r="45" spans="1:12">
      <c r="A45" s="1140"/>
      <c r="B45" s="1178" t="s">
        <v>1481</v>
      </c>
      <c r="C45" s="1140"/>
      <c r="D45" s="1139"/>
      <c r="E45" s="1139"/>
      <c r="F45" s="1139"/>
      <c r="G45" s="1139"/>
      <c r="H45" s="1192"/>
      <c r="I45" s="1179"/>
      <c r="L45" s="1142"/>
    </row>
    <row r="46" spans="1:12">
      <c r="A46" s="1140"/>
      <c r="B46" s="1178"/>
      <c r="C46" s="1140"/>
      <c r="D46" s="1139"/>
      <c r="E46" s="1139"/>
      <c r="F46" s="1139"/>
      <c r="G46" s="1139"/>
      <c r="H46" s="1192"/>
      <c r="I46" s="1143"/>
      <c r="L46" s="1142"/>
    </row>
    <row r="47" spans="1:12">
      <c r="A47" s="1140"/>
      <c r="B47" s="1178"/>
      <c r="C47" s="1140"/>
      <c r="D47" s="1139"/>
      <c r="E47" s="1139"/>
      <c r="F47" s="1139"/>
      <c r="G47" s="1139"/>
      <c r="H47" s="1192"/>
      <c r="I47" s="1143"/>
      <c r="L47" s="1142"/>
    </row>
    <row r="48" spans="1:12">
      <c r="A48" s="1181"/>
      <c r="B48" s="1200"/>
      <c r="C48" s="1181"/>
      <c r="D48" s="1183"/>
      <c r="E48" s="1183"/>
      <c r="F48" s="1183"/>
      <c r="G48" s="1183"/>
      <c r="H48" s="1193"/>
      <c r="I48" s="1180"/>
      <c r="L48" s="1142"/>
    </row>
    <row r="49" spans="1:13">
      <c r="A49" s="1196"/>
      <c r="B49" s="1201"/>
      <c r="C49" s="1196"/>
      <c r="D49" s="1198"/>
      <c r="E49" s="1198"/>
      <c r="F49" s="1198"/>
      <c r="G49" s="1198"/>
      <c r="H49" s="1199"/>
      <c r="I49" s="1179"/>
      <c r="L49" s="1142"/>
    </row>
    <row r="50" spans="1:13">
      <c r="A50" s="1140"/>
      <c r="B50" s="1141"/>
      <c r="C50" s="1140"/>
      <c r="D50" s="1139"/>
      <c r="E50" s="1139"/>
      <c r="F50" s="1139"/>
      <c r="G50" s="1139"/>
      <c r="H50" s="1192"/>
      <c r="I50" s="1143"/>
      <c r="L50" s="1142"/>
    </row>
    <row r="51" spans="1:13">
      <c r="A51" s="1140"/>
      <c r="B51" s="1178" t="s">
        <v>1482</v>
      </c>
      <c r="C51" s="1140"/>
      <c r="D51" s="1139"/>
      <c r="E51" s="1139"/>
      <c r="F51" s="1139"/>
      <c r="G51" s="1139"/>
      <c r="H51" s="1192"/>
      <c r="I51" s="1180"/>
      <c r="L51" s="1142"/>
    </row>
    <row r="52" spans="1:13">
      <c r="A52" s="1140"/>
      <c r="B52" s="1141"/>
      <c r="C52" s="1140"/>
      <c r="D52" s="1139"/>
      <c r="E52" s="1139"/>
      <c r="F52" s="1139"/>
      <c r="G52" s="1139"/>
      <c r="H52" s="1192"/>
      <c r="I52" s="1143"/>
      <c r="L52" s="1142"/>
    </row>
    <row r="53" spans="1:13" ht="60.75">
      <c r="A53" s="1140" t="s">
        <v>49</v>
      </c>
      <c r="B53" s="1141" t="s">
        <v>1894</v>
      </c>
      <c r="C53" s="1140">
        <v>1</v>
      </c>
      <c r="D53" s="1139" t="s">
        <v>45</v>
      </c>
      <c r="E53" s="1139"/>
      <c r="F53" s="1139"/>
      <c r="G53" s="1139"/>
      <c r="H53" s="1192"/>
      <c r="I53" s="1143"/>
      <c r="L53" s="1142"/>
    </row>
    <row r="54" spans="1:13">
      <c r="A54" s="1140"/>
      <c r="B54" s="1141"/>
      <c r="C54" s="1140"/>
      <c r="D54" s="1139"/>
      <c r="E54" s="1139"/>
      <c r="F54" s="1139"/>
      <c r="G54" s="1139"/>
      <c r="H54" s="1192"/>
      <c r="I54" s="1143"/>
      <c r="L54" s="1142"/>
    </row>
    <row r="55" spans="1:13" ht="60.75">
      <c r="A55" s="1140" t="s">
        <v>50</v>
      </c>
      <c r="B55" s="1141" t="s">
        <v>1895</v>
      </c>
      <c r="C55" s="1140">
        <v>1</v>
      </c>
      <c r="D55" s="1139" t="s">
        <v>45</v>
      </c>
      <c r="E55" s="1139"/>
      <c r="F55" s="1139"/>
      <c r="G55" s="1139"/>
      <c r="H55" s="1192"/>
      <c r="I55" s="1143"/>
      <c r="L55" s="1142"/>
    </row>
    <row r="56" spans="1:13">
      <c r="A56" s="1140"/>
      <c r="B56" s="1141"/>
      <c r="C56" s="1140"/>
      <c r="D56" s="1139"/>
      <c r="E56" s="1139"/>
      <c r="F56" s="1139"/>
      <c r="G56" s="1139"/>
      <c r="H56" s="1192"/>
      <c r="I56" s="1143"/>
      <c r="L56" s="1142"/>
    </row>
    <row r="57" spans="1:13" ht="44.25" customHeight="1">
      <c r="A57" s="1140" t="s">
        <v>52</v>
      </c>
      <c r="B57" s="1141" t="s">
        <v>1896</v>
      </c>
      <c r="C57" s="1140">
        <v>1</v>
      </c>
      <c r="D57" s="1139" t="s">
        <v>31</v>
      </c>
      <c r="E57" s="1139">
        <f>'[61]MEASUREMENT BREAK-UP'!AY47</f>
        <v>10</v>
      </c>
      <c r="F57" s="1139"/>
      <c r="G57" s="1139"/>
      <c r="H57" s="1192"/>
      <c r="I57" s="1143"/>
      <c r="L57" s="1142"/>
    </row>
    <row r="58" spans="1:13">
      <c r="A58" s="1140"/>
      <c r="B58" s="1141"/>
      <c r="C58" s="1140"/>
      <c r="D58" s="1139"/>
      <c r="E58" s="1139"/>
      <c r="F58" s="1139"/>
      <c r="G58" s="1139"/>
      <c r="H58" s="1192"/>
      <c r="I58" s="1143"/>
      <c r="L58" s="1142"/>
    </row>
    <row r="59" spans="1:13" ht="59.25" customHeight="1">
      <c r="A59" s="1140" t="s">
        <v>53</v>
      </c>
      <c r="B59" s="1141" t="s">
        <v>1897</v>
      </c>
      <c r="C59" s="1140">
        <v>1</v>
      </c>
      <c r="D59" s="1139" t="s">
        <v>31</v>
      </c>
      <c r="E59" s="1139">
        <f>'[61]MEASUREMENT BREAK-UP'!AY49</f>
        <v>17</v>
      </c>
      <c r="F59" s="1139"/>
      <c r="G59" s="1139"/>
      <c r="H59" s="1192"/>
      <c r="I59" s="1143"/>
      <c r="L59" s="1142"/>
    </row>
    <row r="60" spans="1:13">
      <c r="A60" s="1140"/>
      <c r="B60" s="1141"/>
      <c r="C60" s="1140"/>
      <c r="D60" s="1139"/>
      <c r="E60" s="1139"/>
      <c r="F60" s="1139"/>
      <c r="G60" s="1139"/>
      <c r="H60" s="1192"/>
      <c r="I60" s="1143"/>
      <c r="L60" s="1142"/>
    </row>
    <row r="61" spans="1:13" s="1122" customFormat="1" ht="121.5">
      <c r="A61" s="1140" t="s">
        <v>54</v>
      </c>
      <c r="B61" s="1141" t="s">
        <v>1898</v>
      </c>
      <c r="C61" s="1140">
        <v>1</v>
      </c>
      <c r="D61" s="1139" t="s">
        <v>31</v>
      </c>
      <c r="E61" s="1139">
        <f>'[61]MEASUREMENT BREAK-UP'!AY51</f>
        <v>9</v>
      </c>
      <c r="F61" s="1139"/>
      <c r="G61" s="1139"/>
      <c r="H61" s="1192"/>
      <c r="I61" s="1143"/>
      <c r="L61" s="1142"/>
      <c r="M61" s="1121"/>
    </row>
    <row r="62" spans="1:13" s="1122" customFormat="1">
      <c r="A62" s="1140"/>
      <c r="B62" s="1141"/>
      <c r="C62" s="1140"/>
      <c r="D62" s="1139"/>
      <c r="E62" s="1139"/>
      <c r="F62" s="1139"/>
      <c r="G62" s="1139"/>
      <c r="H62" s="1192"/>
      <c r="I62" s="1143"/>
      <c r="L62" s="1142"/>
      <c r="M62" s="1121"/>
    </row>
    <row r="63" spans="1:13" s="1122" customFormat="1" ht="101.25">
      <c r="A63" s="1140" t="s">
        <v>55</v>
      </c>
      <c r="B63" s="1141" t="s">
        <v>1899</v>
      </c>
      <c r="C63" s="1140">
        <v>1</v>
      </c>
      <c r="D63" s="1139" t="s">
        <v>31</v>
      </c>
      <c r="E63" s="1139">
        <f>'[61]MEASUREMENT BREAK-UP'!AY53</f>
        <v>9</v>
      </c>
      <c r="F63" s="1139"/>
      <c r="G63" s="1139"/>
      <c r="H63" s="1192"/>
      <c r="I63" s="1143"/>
      <c r="L63" s="1142"/>
      <c r="M63" s="1121"/>
    </row>
    <row r="64" spans="1:13">
      <c r="A64" s="1140"/>
      <c r="B64" s="1141"/>
      <c r="C64" s="1140"/>
      <c r="D64" s="1139"/>
      <c r="E64" s="1139"/>
      <c r="F64" s="1139"/>
      <c r="G64" s="1139"/>
      <c r="H64" s="1192"/>
      <c r="I64" s="1143"/>
      <c r="L64" s="1142"/>
    </row>
    <row r="65" spans="1:12" ht="183" customHeight="1">
      <c r="A65" s="1140" t="s">
        <v>56</v>
      </c>
      <c r="B65" s="1141" t="s">
        <v>1900</v>
      </c>
      <c r="C65" s="1140">
        <v>1</v>
      </c>
      <c r="D65" s="1139"/>
      <c r="E65" s="1139"/>
      <c r="F65" s="1139"/>
      <c r="G65" s="1139"/>
      <c r="H65" s="1192"/>
      <c r="I65" s="1143"/>
      <c r="L65" s="1142"/>
    </row>
    <row r="66" spans="1:12" s="1254" customFormat="1">
      <c r="A66" s="1255"/>
      <c r="B66" s="1251" t="s">
        <v>1727</v>
      </c>
      <c r="C66" s="1250"/>
      <c r="D66" s="1252" t="s">
        <v>45</v>
      </c>
      <c r="E66" s="1252"/>
      <c r="F66" s="1252"/>
      <c r="G66" s="1252"/>
      <c r="H66" s="1192"/>
      <c r="I66" s="1253"/>
      <c r="L66" s="1142"/>
    </row>
    <row r="67" spans="1:12">
      <c r="A67" s="1140"/>
      <c r="B67" s="1141"/>
      <c r="C67" s="1140"/>
      <c r="D67" s="1139"/>
      <c r="E67" s="1139"/>
      <c r="F67" s="1139"/>
      <c r="G67" s="1139"/>
      <c r="H67" s="1192"/>
      <c r="I67" s="1143"/>
      <c r="L67" s="1142"/>
    </row>
    <row r="68" spans="1:12" ht="96.75" customHeight="1">
      <c r="A68" s="1140" t="s">
        <v>57</v>
      </c>
      <c r="B68" s="1141" t="s">
        <v>1901</v>
      </c>
      <c r="C68" s="1140">
        <v>1</v>
      </c>
      <c r="D68" s="1139" t="s">
        <v>31</v>
      </c>
      <c r="E68" s="1139">
        <f>'[61]MEASUREMENT BREAK-UP'!AY58</f>
        <v>7</v>
      </c>
      <c r="F68" s="1139"/>
      <c r="G68" s="1139"/>
      <c r="H68" s="1192"/>
      <c r="I68" s="1143"/>
      <c r="L68" s="1142"/>
    </row>
    <row r="69" spans="1:12">
      <c r="A69" s="1140"/>
      <c r="B69" s="1141"/>
      <c r="C69" s="1140"/>
      <c r="D69" s="1139"/>
      <c r="E69" s="1139"/>
      <c r="F69" s="1139"/>
      <c r="G69" s="1139"/>
      <c r="H69" s="1192"/>
      <c r="I69" s="1143"/>
      <c r="L69" s="1142"/>
    </row>
    <row r="70" spans="1:12" ht="162">
      <c r="A70" s="1140" t="s">
        <v>58</v>
      </c>
      <c r="B70" s="1141" t="s">
        <v>1902</v>
      </c>
      <c r="C70" s="1140">
        <v>1</v>
      </c>
      <c r="D70" s="1139" t="s">
        <v>31</v>
      </c>
      <c r="E70" s="1139">
        <f>'[61]MEASUREMENT BREAK-UP'!AY60</f>
        <v>7</v>
      </c>
      <c r="F70" s="1139"/>
      <c r="G70" s="1139"/>
      <c r="H70" s="1192"/>
      <c r="I70" s="1143"/>
      <c r="L70" s="1142"/>
    </row>
    <row r="71" spans="1:12">
      <c r="A71" s="1145"/>
      <c r="B71" s="1141"/>
      <c r="C71" s="1140"/>
      <c r="D71" s="1139"/>
      <c r="E71" s="1139"/>
      <c r="F71" s="1139"/>
      <c r="G71" s="1139"/>
      <c r="H71" s="1192"/>
      <c r="I71" s="1143"/>
      <c r="L71" s="1142"/>
    </row>
    <row r="72" spans="1:12">
      <c r="A72" s="1145"/>
      <c r="B72" s="1178" t="s">
        <v>1481</v>
      </c>
      <c r="C72" s="1140"/>
      <c r="D72" s="1139"/>
      <c r="E72" s="1139"/>
      <c r="F72" s="1139"/>
      <c r="G72" s="1139"/>
      <c r="H72" s="1192"/>
      <c r="I72" s="1179"/>
      <c r="L72" s="1142"/>
    </row>
    <row r="73" spans="1:12">
      <c r="A73" s="1145"/>
      <c r="B73" s="1141"/>
      <c r="C73" s="1140"/>
      <c r="D73" s="1139"/>
      <c r="E73" s="1139"/>
      <c r="F73" s="1139"/>
      <c r="G73" s="1139"/>
      <c r="H73" s="1192"/>
      <c r="I73" s="1143"/>
      <c r="L73" s="1142"/>
    </row>
    <row r="74" spans="1:12">
      <c r="A74" s="1202"/>
      <c r="B74" s="1182"/>
      <c r="C74" s="1181"/>
      <c r="D74" s="1183"/>
      <c r="E74" s="1183"/>
      <c r="F74" s="1183"/>
      <c r="G74" s="1183"/>
      <c r="H74" s="1193"/>
      <c r="I74" s="1180"/>
      <c r="L74" s="1142"/>
    </row>
    <row r="75" spans="1:12">
      <c r="A75" s="1204"/>
      <c r="B75" s="1197"/>
      <c r="C75" s="1196"/>
      <c r="D75" s="1198"/>
      <c r="E75" s="1198"/>
      <c r="F75" s="1198"/>
      <c r="G75" s="1198"/>
      <c r="H75" s="1199"/>
      <c r="I75" s="1179"/>
      <c r="L75" s="1142"/>
    </row>
    <row r="76" spans="1:12">
      <c r="A76" s="1145"/>
      <c r="B76" s="1178" t="s">
        <v>1482</v>
      </c>
      <c r="C76" s="1140"/>
      <c r="D76" s="1139"/>
      <c r="E76" s="1139"/>
      <c r="F76" s="1139"/>
      <c r="G76" s="1139"/>
      <c r="H76" s="1192"/>
      <c r="I76" s="1180"/>
      <c r="L76" s="1142"/>
    </row>
    <row r="77" spans="1:12">
      <c r="A77" s="1145"/>
      <c r="B77" s="1141"/>
      <c r="C77" s="1140"/>
      <c r="D77" s="1139"/>
      <c r="E77" s="1139"/>
      <c r="F77" s="1139"/>
      <c r="G77" s="1139"/>
      <c r="H77" s="1192"/>
      <c r="I77" s="1143"/>
      <c r="L77" s="1142"/>
    </row>
    <row r="78" spans="1:12" ht="62.25" customHeight="1">
      <c r="A78" s="1140" t="s">
        <v>49</v>
      </c>
      <c r="B78" s="1141" t="s">
        <v>1903</v>
      </c>
      <c r="C78" s="1140">
        <v>1</v>
      </c>
      <c r="D78" s="1139" t="s">
        <v>31</v>
      </c>
      <c r="E78" s="1139">
        <f>'[61]MEASUREMENT BREAK-UP'!AY62</f>
        <v>7</v>
      </c>
      <c r="F78" s="1139"/>
      <c r="G78" s="1139"/>
      <c r="H78" s="1192"/>
      <c r="I78" s="1143"/>
      <c r="L78" s="1142"/>
    </row>
    <row r="79" spans="1:12">
      <c r="A79" s="1140"/>
      <c r="B79" s="1141"/>
      <c r="C79" s="1140"/>
      <c r="D79" s="1139"/>
      <c r="E79" s="1139"/>
      <c r="F79" s="1139"/>
      <c r="G79" s="1139"/>
      <c r="H79" s="1192"/>
      <c r="I79" s="1143"/>
      <c r="L79" s="1142"/>
    </row>
    <row r="80" spans="1:12" ht="90.75" customHeight="1">
      <c r="A80" s="1140" t="s">
        <v>50</v>
      </c>
      <c r="B80" s="1141" t="s">
        <v>1904</v>
      </c>
      <c r="C80" s="1140">
        <v>1</v>
      </c>
      <c r="D80" s="1139" t="s">
        <v>31</v>
      </c>
      <c r="E80" s="1139">
        <f>'[61]MEASUREMENT BREAK-UP'!AY64</f>
        <v>24</v>
      </c>
      <c r="F80" s="1139"/>
      <c r="G80" s="1139"/>
      <c r="H80" s="1192"/>
      <c r="I80" s="1143"/>
      <c r="L80" s="1142"/>
    </row>
    <row r="81" spans="1:12">
      <c r="A81" s="1140"/>
      <c r="B81" s="1141"/>
      <c r="C81" s="1140"/>
      <c r="D81" s="1139"/>
      <c r="E81" s="1139"/>
      <c r="F81" s="1139"/>
      <c r="G81" s="1139"/>
      <c r="H81" s="1192"/>
      <c r="I81" s="1143"/>
      <c r="L81" s="1142"/>
    </row>
    <row r="82" spans="1:12" ht="81">
      <c r="A82" s="1140" t="s">
        <v>52</v>
      </c>
      <c r="B82" s="1141" t="s">
        <v>1905</v>
      </c>
      <c r="C82" s="1140">
        <v>1</v>
      </c>
      <c r="D82" s="1139" t="s">
        <v>45</v>
      </c>
      <c r="E82" s="1139" t="s">
        <v>45</v>
      </c>
      <c r="F82" s="1139"/>
      <c r="G82" s="1139"/>
      <c r="H82" s="1192"/>
      <c r="I82" s="1143"/>
      <c r="L82" s="1142"/>
    </row>
    <row r="83" spans="1:12">
      <c r="A83" s="1140"/>
      <c r="B83" s="1141"/>
      <c r="C83" s="1140"/>
      <c r="D83" s="1139"/>
      <c r="E83" s="1139"/>
      <c r="F83" s="1139"/>
      <c r="G83" s="1139"/>
      <c r="H83" s="1192"/>
      <c r="I83" s="1143"/>
      <c r="L83" s="1142"/>
    </row>
    <row r="84" spans="1:12" ht="81">
      <c r="A84" s="1140" t="s">
        <v>53</v>
      </c>
      <c r="B84" s="1141" t="s">
        <v>1906</v>
      </c>
      <c r="C84" s="1140">
        <v>1</v>
      </c>
      <c r="D84" s="1139" t="s">
        <v>45</v>
      </c>
      <c r="E84" s="1139"/>
      <c r="F84" s="1139"/>
      <c r="G84" s="1139"/>
      <c r="H84" s="1192"/>
      <c r="I84" s="1143"/>
      <c r="L84" s="1142"/>
    </row>
    <row r="85" spans="1:12">
      <c r="A85" s="1147"/>
      <c r="B85" s="1144"/>
      <c r="C85" s="1148"/>
      <c r="D85" s="1139"/>
      <c r="E85" s="1139"/>
      <c r="F85" s="1139"/>
      <c r="G85" s="1139"/>
      <c r="H85" s="1192"/>
      <c r="I85" s="1143"/>
      <c r="L85" s="1142"/>
    </row>
    <row r="86" spans="1:12" ht="61.5" thickBot="1">
      <c r="A86" s="1130"/>
      <c r="B86" s="1131" t="s">
        <v>1728</v>
      </c>
      <c r="C86" s="1130"/>
      <c r="D86" s="1131"/>
      <c r="E86" s="1131"/>
      <c r="F86" s="1131"/>
      <c r="G86" s="1131"/>
      <c r="H86" s="1194"/>
      <c r="I86" s="1203"/>
      <c r="L86" s="1149"/>
    </row>
    <row r="87" spans="1:12" ht="21" thickTop="1">
      <c r="A87" s="1139"/>
      <c r="B87" s="1151"/>
      <c r="C87" s="1141"/>
      <c r="D87" s="1152"/>
      <c r="E87" s="1152"/>
      <c r="F87" s="1152"/>
      <c r="G87" s="1152"/>
      <c r="H87" s="1191"/>
      <c r="I87" s="1153"/>
      <c r="L87" s="1128"/>
    </row>
    <row r="88" spans="1:12">
      <c r="A88" s="1139"/>
      <c r="B88" s="1151"/>
      <c r="C88" s="1141"/>
      <c r="D88" s="1152"/>
      <c r="E88" s="1152"/>
      <c r="F88" s="1152"/>
      <c r="G88" s="1152"/>
      <c r="H88" s="1191"/>
      <c r="I88" s="1153"/>
      <c r="L88" s="1128"/>
    </row>
    <row r="89" spans="1:12">
      <c r="A89" s="1139"/>
      <c r="B89" s="1151"/>
      <c r="C89" s="1141"/>
      <c r="D89" s="1152"/>
      <c r="E89" s="1152"/>
      <c r="F89" s="1152"/>
      <c r="G89" s="1152"/>
      <c r="H89" s="1191"/>
      <c r="I89" s="1153"/>
      <c r="L89" s="1128"/>
    </row>
    <row r="90" spans="1:12">
      <c r="A90" s="1139"/>
      <c r="B90" s="1151"/>
      <c r="C90" s="1141"/>
      <c r="D90" s="1152"/>
      <c r="E90" s="1152"/>
      <c r="F90" s="1152"/>
      <c r="G90" s="1152"/>
      <c r="H90" s="1191"/>
      <c r="I90" s="1153"/>
      <c r="L90" s="1128"/>
    </row>
    <row r="91" spans="1:12">
      <c r="A91" s="1139"/>
      <c r="B91" s="1151"/>
      <c r="C91" s="1141"/>
      <c r="D91" s="1152"/>
      <c r="E91" s="1152"/>
      <c r="F91" s="1152"/>
      <c r="G91" s="1152"/>
      <c r="H91" s="1191"/>
      <c r="I91" s="1153"/>
      <c r="L91" s="1128"/>
    </row>
    <row r="92" spans="1:12">
      <c r="A92" s="1139"/>
      <c r="B92" s="1151"/>
      <c r="C92" s="1141"/>
      <c r="D92" s="1152"/>
      <c r="E92" s="1152"/>
      <c r="F92" s="1152"/>
      <c r="G92" s="1152"/>
      <c r="H92" s="1191"/>
      <c r="I92" s="1153"/>
      <c r="L92" s="1128"/>
    </row>
    <row r="93" spans="1:12">
      <c r="A93" s="1139"/>
      <c r="B93" s="1151"/>
      <c r="C93" s="1141"/>
      <c r="D93" s="1152"/>
      <c r="E93" s="1152"/>
      <c r="F93" s="1152"/>
      <c r="G93" s="1152"/>
      <c r="H93" s="1191"/>
      <c r="I93" s="1153"/>
      <c r="L93" s="1128"/>
    </row>
    <row r="94" spans="1:12">
      <c r="A94" s="1139"/>
      <c r="B94" s="1151"/>
      <c r="C94" s="1141"/>
      <c r="D94" s="1152"/>
      <c r="E94" s="1152"/>
      <c r="F94" s="1152"/>
      <c r="G94" s="1152"/>
      <c r="H94" s="1191"/>
      <c r="I94" s="1153"/>
      <c r="L94" s="1128"/>
    </row>
    <row r="95" spans="1:12">
      <c r="A95" s="1139"/>
      <c r="B95" s="1151"/>
      <c r="C95" s="1141"/>
      <c r="D95" s="1152"/>
      <c r="E95" s="1152"/>
      <c r="F95" s="1152"/>
      <c r="G95" s="1152"/>
      <c r="H95" s="1191"/>
      <c r="I95" s="1153"/>
      <c r="L95" s="1128"/>
    </row>
    <row r="96" spans="1:12">
      <c r="A96" s="1139"/>
      <c r="B96" s="1151"/>
      <c r="C96" s="1141"/>
      <c r="D96" s="1152"/>
      <c r="E96" s="1152"/>
      <c r="F96" s="1152"/>
      <c r="G96" s="1152"/>
      <c r="H96" s="1191"/>
      <c r="I96" s="1153"/>
      <c r="L96" s="1128"/>
    </row>
    <row r="97" spans="1:12">
      <c r="A97" s="1139"/>
      <c r="B97" s="1151"/>
      <c r="C97" s="1141"/>
      <c r="D97" s="1152"/>
      <c r="E97" s="1152"/>
      <c r="F97" s="1152"/>
      <c r="G97" s="1152"/>
      <c r="H97" s="1191"/>
      <c r="I97" s="1153"/>
      <c r="L97" s="1128"/>
    </row>
    <row r="98" spans="1:12">
      <c r="A98" s="1139"/>
      <c r="B98" s="1151"/>
      <c r="C98" s="1141"/>
      <c r="D98" s="1152"/>
      <c r="E98" s="1152"/>
      <c r="F98" s="1152"/>
      <c r="G98" s="1152"/>
      <c r="H98" s="1191"/>
      <c r="I98" s="1153"/>
      <c r="L98" s="1128"/>
    </row>
    <row r="99" spans="1:12">
      <c r="A99" s="1139"/>
      <c r="B99" s="1151"/>
      <c r="C99" s="1141"/>
      <c r="D99" s="1152"/>
      <c r="E99" s="1152"/>
      <c r="F99" s="1152"/>
      <c r="G99" s="1152"/>
      <c r="H99" s="1191"/>
      <c r="I99" s="1153"/>
      <c r="L99" s="1128"/>
    </row>
    <row r="100" spans="1:12">
      <c r="A100" s="1139"/>
      <c r="B100" s="1151"/>
      <c r="C100" s="1141"/>
      <c r="D100" s="1152"/>
      <c r="E100" s="1152"/>
      <c r="F100" s="1152"/>
      <c r="G100" s="1152"/>
      <c r="H100" s="1191"/>
      <c r="I100" s="1153"/>
      <c r="L100" s="1128"/>
    </row>
    <row r="101" spans="1:12">
      <c r="A101" s="1139"/>
      <c r="B101" s="1151"/>
      <c r="C101" s="1141"/>
      <c r="D101" s="1152"/>
      <c r="E101" s="1152"/>
      <c r="F101" s="1152"/>
      <c r="G101" s="1152"/>
      <c r="H101" s="1191"/>
      <c r="I101" s="1153"/>
      <c r="L101" s="1128"/>
    </row>
    <row r="102" spans="1:12">
      <c r="A102" s="1139"/>
      <c r="B102" s="1151"/>
      <c r="C102" s="1141"/>
      <c r="D102" s="1152"/>
      <c r="E102" s="1152"/>
      <c r="F102" s="1152"/>
      <c r="G102" s="1152"/>
      <c r="H102" s="1191"/>
      <c r="I102" s="1153"/>
      <c r="L102" s="1128"/>
    </row>
    <row r="103" spans="1:12">
      <c r="A103" s="1139"/>
      <c r="B103" s="1151"/>
      <c r="C103" s="1141"/>
      <c r="D103" s="1152"/>
      <c r="E103" s="1152"/>
      <c r="F103" s="1152"/>
      <c r="G103" s="1152"/>
      <c r="H103" s="1191"/>
      <c r="I103" s="1153"/>
      <c r="L103" s="1128"/>
    </row>
    <row r="104" spans="1:12">
      <c r="A104" s="1139"/>
      <c r="B104" s="1151"/>
      <c r="C104" s="1141"/>
      <c r="D104" s="1152"/>
      <c r="E104" s="1152"/>
      <c r="F104" s="1152"/>
      <c r="G104" s="1152"/>
      <c r="H104" s="1191"/>
      <c r="I104" s="1153"/>
      <c r="L104" s="1128"/>
    </row>
    <row r="105" spans="1:12">
      <c r="A105" s="1139"/>
      <c r="B105" s="1151"/>
      <c r="C105" s="1141"/>
      <c r="D105" s="1152"/>
      <c r="E105" s="1152"/>
      <c r="F105" s="1152"/>
      <c r="G105" s="1152"/>
      <c r="H105" s="1191"/>
      <c r="I105" s="1153"/>
      <c r="L105" s="1128"/>
    </row>
    <row r="106" spans="1:12">
      <c r="A106" s="1139"/>
      <c r="B106" s="1151"/>
      <c r="C106" s="1141"/>
      <c r="D106" s="1152"/>
      <c r="E106" s="1152"/>
      <c r="F106" s="1152"/>
      <c r="G106" s="1152"/>
      <c r="H106" s="1191"/>
      <c r="I106" s="1153"/>
      <c r="L106" s="1128"/>
    </row>
    <row r="107" spans="1:12">
      <c r="A107" s="1139"/>
      <c r="B107" s="1151"/>
      <c r="C107" s="1141"/>
      <c r="D107" s="1152"/>
      <c r="E107" s="1152"/>
      <c r="F107" s="1152"/>
      <c r="G107" s="1152"/>
      <c r="H107" s="1191"/>
      <c r="I107" s="1153"/>
      <c r="L107" s="1128"/>
    </row>
    <row r="108" spans="1:12">
      <c r="A108" s="1139"/>
      <c r="B108" s="1151"/>
      <c r="C108" s="1141"/>
      <c r="D108" s="1152"/>
      <c r="E108" s="1152"/>
      <c r="F108" s="1152"/>
      <c r="G108" s="1152"/>
      <c r="H108" s="1191"/>
      <c r="I108" s="1153"/>
      <c r="L108" s="1128"/>
    </row>
    <row r="109" spans="1:12">
      <c r="A109" s="1139"/>
      <c r="B109" s="1151"/>
      <c r="C109" s="1141"/>
      <c r="D109" s="1152"/>
      <c r="E109" s="1152"/>
      <c r="F109" s="1152"/>
      <c r="G109" s="1152"/>
      <c r="H109" s="1191"/>
      <c r="I109" s="1153"/>
      <c r="L109" s="1128"/>
    </row>
    <row r="110" spans="1:12">
      <c r="A110" s="1139"/>
      <c r="B110" s="1151"/>
      <c r="C110" s="1141"/>
      <c r="D110" s="1152"/>
      <c r="E110" s="1152"/>
      <c r="F110" s="1152"/>
      <c r="G110" s="1152"/>
      <c r="H110" s="1191"/>
      <c r="I110" s="1153"/>
      <c r="L110" s="1128"/>
    </row>
    <row r="111" spans="1:12">
      <c r="A111" s="1139"/>
      <c r="B111" s="1151"/>
      <c r="C111" s="1141"/>
      <c r="D111" s="1152"/>
      <c r="E111" s="1152"/>
      <c r="F111" s="1152"/>
      <c r="G111" s="1152"/>
      <c r="H111" s="1191"/>
      <c r="I111" s="1153"/>
      <c r="L111" s="1128"/>
    </row>
    <row r="112" spans="1:12">
      <c r="A112" s="1139"/>
      <c r="B112" s="1151"/>
      <c r="C112" s="1141"/>
      <c r="D112" s="1152"/>
      <c r="E112" s="1152"/>
      <c r="F112" s="1152"/>
      <c r="G112" s="1152"/>
      <c r="H112" s="1191"/>
      <c r="I112" s="1153"/>
      <c r="L112" s="1128"/>
    </row>
    <row r="113" spans="1:12">
      <c r="A113" s="1139"/>
      <c r="B113" s="1151"/>
      <c r="C113" s="1141"/>
      <c r="D113" s="1152"/>
      <c r="E113" s="1152"/>
      <c r="F113" s="1152"/>
      <c r="G113" s="1152"/>
      <c r="H113" s="1191"/>
      <c r="I113" s="1153"/>
      <c r="L113" s="1128"/>
    </row>
    <row r="114" spans="1:12">
      <c r="A114" s="1139"/>
      <c r="B114" s="1151"/>
      <c r="C114" s="1141"/>
      <c r="D114" s="1152"/>
      <c r="E114" s="1152"/>
      <c r="F114" s="1152"/>
      <c r="G114" s="1152"/>
      <c r="H114" s="1191"/>
      <c r="I114" s="1153"/>
      <c r="L114" s="1128"/>
    </row>
    <row r="115" spans="1:12">
      <c r="A115" s="1139"/>
      <c r="B115" s="1151"/>
      <c r="C115" s="1141"/>
      <c r="D115" s="1152"/>
      <c r="E115" s="1152"/>
      <c r="F115" s="1152"/>
      <c r="G115" s="1152"/>
      <c r="H115" s="1191"/>
      <c r="I115" s="1153"/>
      <c r="L115" s="1128"/>
    </row>
    <row r="116" spans="1:12">
      <c r="A116" s="1139"/>
      <c r="B116" s="1151"/>
      <c r="C116" s="1141"/>
      <c r="D116" s="1152"/>
      <c r="E116" s="1152"/>
      <c r="F116" s="1152"/>
      <c r="G116" s="1152"/>
      <c r="H116" s="1191"/>
      <c r="I116" s="1153"/>
      <c r="L116" s="1128"/>
    </row>
    <row r="117" spans="1:12">
      <c r="A117" s="1139"/>
      <c r="B117" s="1151"/>
      <c r="C117" s="1141"/>
      <c r="D117" s="1152"/>
      <c r="E117" s="1152"/>
      <c r="F117" s="1152"/>
      <c r="G117" s="1152"/>
      <c r="H117" s="1191"/>
      <c r="I117" s="1153"/>
      <c r="L117" s="1128"/>
    </row>
    <row r="118" spans="1:12">
      <c r="A118" s="1139"/>
      <c r="B118" s="1151"/>
      <c r="C118" s="1141"/>
      <c r="D118" s="1152"/>
      <c r="E118" s="1152"/>
      <c r="F118" s="1152"/>
      <c r="G118" s="1152"/>
      <c r="H118" s="1191"/>
      <c r="I118" s="1153"/>
      <c r="L118" s="1128"/>
    </row>
    <row r="119" spans="1:12">
      <c r="A119" s="1139"/>
      <c r="B119" s="1151"/>
      <c r="C119" s="1141"/>
      <c r="D119" s="1152"/>
      <c r="E119" s="1152"/>
      <c r="F119" s="1152"/>
      <c r="G119" s="1152"/>
      <c r="H119" s="1191"/>
      <c r="I119" s="1153"/>
      <c r="L119" s="1128"/>
    </row>
    <row r="120" spans="1:12">
      <c r="A120" s="1139"/>
      <c r="B120" s="1151"/>
      <c r="C120" s="1141"/>
      <c r="D120" s="1152"/>
      <c r="E120" s="1152"/>
      <c r="F120" s="1152"/>
      <c r="G120" s="1152"/>
      <c r="H120" s="1191"/>
      <c r="I120" s="1153"/>
      <c r="L120" s="1128"/>
    </row>
    <row r="121" spans="1:12">
      <c r="A121" s="1183"/>
      <c r="B121" s="1205"/>
      <c r="C121" s="1182"/>
      <c r="D121" s="1206"/>
      <c r="E121" s="1206"/>
      <c r="F121" s="1206"/>
      <c r="G121" s="1206"/>
      <c r="H121" s="1207"/>
      <c r="I121" s="1208"/>
      <c r="L121" s="1128"/>
    </row>
    <row r="122" spans="1:12">
      <c r="A122" s="1198"/>
      <c r="B122" s="1209"/>
      <c r="C122" s="1197"/>
      <c r="D122" s="1210"/>
      <c r="E122" s="1210"/>
      <c r="F122" s="1210"/>
      <c r="G122" s="1210"/>
      <c r="H122" s="1211"/>
      <c r="I122" s="1212"/>
      <c r="L122" s="1128"/>
    </row>
    <row r="123" spans="1:12">
      <c r="A123" s="1130"/>
      <c r="B123" s="1131" t="s">
        <v>1729</v>
      </c>
      <c r="C123" s="1154"/>
      <c r="D123" s="1133"/>
      <c r="E123" s="1133"/>
      <c r="F123" s="1133"/>
      <c r="G123" s="1133"/>
      <c r="H123" s="1187"/>
      <c r="I123" s="1153"/>
      <c r="L123" s="1133"/>
    </row>
    <row r="124" spans="1:12">
      <c r="A124" s="1155"/>
      <c r="B124" s="1156" t="s">
        <v>1730</v>
      </c>
      <c r="C124" s="1154"/>
      <c r="D124" s="1139"/>
      <c r="E124" s="1139"/>
      <c r="F124" s="1139"/>
      <c r="G124" s="1139"/>
      <c r="H124" s="1191"/>
      <c r="I124" s="1153"/>
      <c r="L124" s="1128"/>
    </row>
    <row r="125" spans="1:12">
      <c r="A125" s="1145" t="str">
        <f>IF(C125="","",COUNTA($C$124:C125))</f>
        <v/>
      </c>
      <c r="B125" s="1156" t="s">
        <v>1731</v>
      </c>
      <c r="C125" s="1140"/>
      <c r="D125" s="1139"/>
      <c r="E125" s="1139"/>
      <c r="F125" s="1139"/>
      <c r="G125" s="1139"/>
      <c r="H125" s="1191"/>
      <c r="I125" s="1153"/>
      <c r="L125" s="1128"/>
    </row>
    <row r="126" spans="1:12" ht="135.75" customHeight="1">
      <c r="A126" s="1140" t="s">
        <v>49</v>
      </c>
      <c r="B126" s="1141" t="s">
        <v>1732</v>
      </c>
      <c r="C126" s="1140">
        <v>1</v>
      </c>
      <c r="D126" s="1139"/>
      <c r="E126" s="1139"/>
      <c r="F126" s="1139"/>
      <c r="G126" s="1139"/>
      <c r="H126" s="1191"/>
      <c r="I126" s="1157"/>
      <c r="L126" s="1128"/>
    </row>
    <row r="127" spans="1:12" ht="101.25">
      <c r="A127" s="1145" t="str">
        <f>IF(C127="","",COUNTA($C$124:C127))</f>
        <v/>
      </c>
      <c r="B127" s="1141" t="s">
        <v>1733</v>
      </c>
      <c r="C127" s="1140"/>
      <c r="D127" s="1139"/>
      <c r="E127" s="1139"/>
      <c r="F127" s="1139"/>
      <c r="G127" s="1139"/>
      <c r="H127" s="1191"/>
      <c r="I127" s="1143"/>
      <c r="L127" s="1128"/>
    </row>
    <row r="128" spans="1:12">
      <c r="A128" s="1145"/>
      <c r="B128" s="1141"/>
      <c r="C128" s="1140"/>
      <c r="D128" s="1139"/>
      <c r="E128" s="1139"/>
      <c r="F128" s="1139"/>
      <c r="G128" s="1139"/>
      <c r="H128" s="1191"/>
      <c r="I128" s="1143"/>
      <c r="L128" s="1128"/>
    </row>
    <row r="129" spans="1:12">
      <c r="A129" s="1145"/>
      <c r="B129" s="1141" t="s">
        <v>1734</v>
      </c>
      <c r="C129" s="1140"/>
      <c r="D129" s="1139" t="s">
        <v>44</v>
      </c>
      <c r="E129" s="1139">
        <f>'[61]MEASUREMENT BREAK-UP'!AY78</f>
        <v>185</v>
      </c>
      <c r="F129" s="1139"/>
      <c r="G129" s="1139"/>
      <c r="H129" s="1191"/>
      <c r="I129" s="1143"/>
      <c r="L129" s="1128"/>
    </row>
    <row r="130" spans="1:12">
      <c r="A130" s="1145"/>
      <c r="B130" s="1141" t="s">
        <v>1735</v>
      </c>
      <c r="C130" s="1140"/>
      <c r="D130" s="1139" t="s">
        <v>44</v>
      </c>
      <c r="E130" s="1139">
        <f>'[61]MEASUREMENT BREAK-UP'!AY79</f>
        <v>246</v>
      </c>
      <c r="F130" s="1139"/>
      <c r="G130" s="1139"/>
      <c r="H130" s="1191"/>
      <c r="I130" s="1143"/>
      <c r="L130" s="1128"/>
    </row>
    <row r="131" spans="1:12">
      <c r="A131" s="1145"/>
      <c r="B131" s="1141"/>
      <c r="C131" s="1140"/>
      <c r="D131" s="1139"/>
      <c r="E131" s="1139"/>
      <c r="F131" s="1139"/>
      <c r="G131" s="1139"/>
      <c r="H131" s="1191"/>
      <c r="I131" s="1143"/>
      <c r="L131" s="1128"/>
    </row>
    <row r="132" spans="1:12" ht="17.25" customHeight="1">
      <c r="A132" s="1145" t="str">
        <f>IF(C132="","",COUNTA($C$124:C132))</f>
        <v/>
      </c>
      <c r="B132" s="1154" t="s">
        <v>1738</v>
      </c>
      <c r="C132" s="1140"/>
      <c r="D132" s="1139"/>
      <c r="E132" s="1139"/>
      <c r="F132" s="1139"/>
      <c r="G132" s="1139"/>
      <c r="H132" s="1191"/>
      <c r="I132" s="1143"/>
      <c r="L132" s="1128"/>
    </row>
    <row r="133" spans="1:12" ht="369" customHeight="1">
      <c r="A133" s="1140" t="s">
        <v>50</v>
      </c>
      <c r="B133" s="1141" t="s">
        <v>1739</v>
      </c>
      <c r="C133" s="1140">
        <v>1</v>
      </c>
      <c r="D133" s="1139"/>
      <c r="E133" s="1139"/>
      <c r="F133" s="1139"/>
      <c r="G133" s="1139"/>
      <c r="H133" s="1191"/>
      <c r="I133" s="1143"/>
      <c r="L133" s="1128"/>
    </row>
    <row r="134" spans="1:12" ht="61.5" customHeight="1">
      <c r="A134" s="1145" t="str">
        <f>IF(C134="","",COUNTA($C$124:C134))</f>
        <v/>
      </c>
      <c r="B134" s="1141" t="s">
        <v>1733</v>
      </c>
      <c r="C134" s="1140"/>
      <c r="D134" s="1139"/>
      <c r="E134" s="1139"/>
      <c r="F134" s="1139"/>
      <c r="G134" s="1139"/>
      <c r="H134" s="1191"/>
      <c r="I134" s="1143"/>
      <c r="L134" s="1128"/>
    </row>
    <row r="135" spans="1:12">
      <c r="A135" s="1145"/>
      <c r="B135" s="1141"/>
      <c r="C135" s="1140"/>
      <c r="D135" s="1139"/>
      <c r="E135" s="1139"/>
      <c r="F135" s="1139"/>
      <c r="G135" s="1139"/>
      <c r="H135" s="1191"/>
      <c r="I135" s="1143"/>
      <c r="L135" s="1128"/>
    </row>
    <row r="136" spans="1:12">
      <c r="A136" s="1145"/>
      <c r="B136" s="1141" t="s">
        <v>1735</v>
      </c>
      <c r="C136" s="1140"/>
      <c r="D136" s="1139" t="s">
        <v>44</v>
      </c>
      <c r="E136" s="1139">
        <f>'[61]MEASUREMENT BREAK-UP'!AY89</f>
        <v>13</v>
      </c>
      <c r="F136" s="1139"/>
      <c r="G136" s="1139"/>
      <c r="H136" s="1191"/>
      <c r="I136" s="1143"/>
      <c r="L136" s="1128"/>
    </row>
    <row r="137" spans="1:12">
      <c r="A137" s="1145"/>
      <c r="B137" s="1141" t="s">
        <v>1736</v>
      </c>
      <c r="C137" s="1140"/>
      <c r="D137" s="1139" t="s">
        <v>44</v>
      </c>
      <c r="E137" s="1139">
        <f>'[61]MEASUREMENT BREAK-UP'!AY91</f>
        <v>65</v>
      </c>
      <c r="F137" s="1139"/>
      <c r="G137" s="1139"/>
      <c r="H137" s="1191"/>
      <c r="I137" s="1143"/>
      <c r="L137" s="1128"/>
    </row>
    <row r="138" spans="1:12">
      <c r="A138" s="1145"/>
      <c r="B138" s="1141" t="s">
        <v>1737</v>
      </c>
      <c r="C138" s="1140"/>
      <c r="D138" s="1139" t="s">
        <v>44</v>
      </c>
      <c r="E138" s="1139">
        <f>'[61]MEASUREMENT BREAK-UP'!AY92</f>
        <v>89</v>
      </c>
      <c r="F138" s="1139"/>
      <c r="G138" s="1139"/>
      <c r="H138" s="1191"/>
      <c r="I138" s="1143"/>
      <c r="L138" s="1128"/>
    </row>
    <row r="139" spans="1:12">
      <c r="A139" s="1145" t="str">
        <f>IF(C139="","",COUNTA($C$124:C139))</f>
        <v/>
      </c>
      <c r="B139" s="1141"/>
      <c r="C139" s="1140"/>
      <c r="D139" s="1139"/>
      <c r="E139" s="1139"/>
      <c r="F139" s="1139"/>
      <c r="G139" s="1139"/>
      <c r="H139" s="1191"/>
      <c r="I139" s="1143"/>
      <c r="L139" s="1128"/>
    </row>
    <row r="140" spans="1:12">
      <c r="A140" s="1145" t="str">
        <f>IF(C140="","",COUNTA($C$124:C140))</f>
        <v/>
      </c>
      <c r="B140" s="1141" t="s">
        <v>1740</v>
      </c>
      <c r="C140" s="1140"/>
      <c r="D140" s="1139"/>
      <c r="E140" s="1139"/>
      <c r="F140" s="1139"/>
      <c r="G140" s="1139"/>
      <c r="H140" s="1191"/>
      <c r="I140" s="1143"/>
      <c r="L140" s="1128"/>
    </row>
    <row r="141" spans="1:12" ht="147" customHeight="1">
      <c r="A141" s="1140" t="s">
        <v>52</v>
      </c>
      <c r="B141" s="1141" t="s">
        <v>1907</v>
      </c>
      <c r="C141" s="1140">
        <v>1</v>
      </c>
      <c r="D141" s="1139"/>
      <c r="E141" s="1139"/>
      <c r="F141" s="1139"/>
      <c r="G141" s="1139"/>
      <c r="H141" s="1191"/>
      <c r="I141" s="1143"/>
      <c r="L141" s="1128"/>
    </row>
    <row r="142" spans="1:12">
      <c r="A142" s="1145"/>
      <c r="B142" s="1141" t="s">
        <v>1741</v>
      </c>
      <c r="C142" s="1140"/>
      <c r="D142" s="1139" t="s">
        <v>45</v>
      </c>
      <c r="E142" s="1139"/>
      <c r="F142" s="1139"/>
      <c r="G142" s="1139"/>
      <c r="H142" s="1191"/>
      <c r="I142" s="1143"/>
      <c r="L142" s="1128"/>
    </row>
    <row r="143" spans="1:12">
      <c r="A143" s="1145"/>
      <c r="B143" s="1141" t="s">
        <v>1742</v>
      </c>
      <c r="C143" s="1140"/>
      <c r="D143" s="1139" t="s">
        <v>45</v>
      </c>
      <c r="E143" s="1139"/>
      <c r="F143" s="1139"/>
      <c r="G143" s="1139"/>
      <c r="H143" s="1191"/>
      <c r="I143" s="1143"/>
      <c r="L143" s="1128"/>
    </row>
    <row r="144" spans="1:12">
      <c r="A144" s="1145"/>
      <c r="B144" s="1141" t="s">
        <v>1743</v>
      </c>
      <c r="C144" s="1140"/>
      <c r="D144" s="1139" t="s">
        <v>45</v>
      </c>
      <c r="E144" s="1139"/>
      <c r="F144" s="1139"/>
      <c r="G144" s="1139"/>
      <c r="H144" s="1191"/>
      <c r="I144" s="1143"/>
      <c r="L144" s="1128"/>
    </row>
    <row r="145" spans="1:13">
      <c r="A145" s="1145"/>
      <c r="B145" s="1141"/>
      <c r="C145" s="1140"/>
      <c r="D145" s="1139"/>
      <c r="E145" s="1139"/>
      <c r="F145" s="1139"/>
      <c r="G145" s="1139"/>
      <c r="H145" s="1191"/>
      <c r="I145" s="1143"/>
      <c r="L145" s="1128"/>
    </row>
    <row r="146" spans="1:13">
      <c r="A146" s="1145"/>
      <c r="B146" s="1178" t="s">
        <v>1540</v>
      </c>
      <c r="C146" s="1140"/>
      <c r="D146" s="1139"/>
      <c r="E146" s="1139"/>
      <c r="F146" s="1139"/>
      <c r="G146" s="1139"/>
      <c r="H146" s="1191"/>
      <c r="I146" s="1179"/>
      <c r="L146" s="1128"/>
    </row>
    <row r="147" spans="1:13">
      <c r="A147" s="1202"/>
      <c r="B147" s="1182"/>
      <c r="C147" s="1181"/>
      <c r="D147" s="1183"/>
      <c r="E147" s="1183"/>
      <c r="F147" s="1183"/>
      <c r="G147" s="1183"/>
      <c r="H147" s="1207"/>
      <c r="I147" s="1180"/>
      <c r="L147" s="1128"/>
    </row>
    <row r="148" spans="1:13">
      <c r="A148" s="1204"/>
      <c r="B148" s="1197"/>
      <c r="C148" s="1196"/>
      <c r="D148" s="1198"/>
      <c r="E148" s="1198"/>
      <c r="F148" s="1198"/>
      <c r="G148" s="1198"/>
      <c r="H148" s="1211"/>
      <c r="I148" s="1179"/>
      <c r="L148" s="1128"/>
    </row>
    <row r="149" spans="1:13">
      <c r="A149" s="1145"/>
      <c r="B149" s="1178" t="s">
        <v>1541</v>
      </c>
      <c r="C149" s="1140"/>
      <c r="D149" s="1139"/>
      <c r="E149" s="1139"/>
      <c r="F149" s="1139"/>
      <c r="G149" s="1139"/>
      <c r="H149" s="1191"/>
      <c r="I149" s="1180"/>
      <c r="L149" s="1128"/>
    </row>
    <row r="150" spans="1:13">
      <c r="A150" s="1145"/>
      <c r="B150" s="1141"/>
      <c r="C150" s="1140"/>
      <c r="D150" s="1139"/>
      <c r="E150" s="1139"/>
      <c r="F150" s="1139"/>
      <c r="G150" s="1139"/>
      <c r="H150" s="1191"/>
      <c r="I150" s="1143"/>
      <c r="L150" s="1128"/>
    </row>
    <row r="151" spans="1:13" ht="60.75" customHeight="1">
      <c r="A151" s="1140" t="s">
        <v>49</v>
      </c>
      <c r="B151" s="1141" t="s">
        <v>1908</v>
      </c>
      <c r="C151" s="1140">
        <v>1</v>
      </c>
      <c r="D151" s="1139"/>
      <c r="E151" s="1139"/>
      <c r="F151" s="1139"/>
      <c r="G151" s="1139"/>
      <c r="H151" s="1191"/>
      <c r="I151" s="1143"/>
      <c r="L151" s="1128"/>
    </row>
    <row r="152" spans="1:13">
      <c r="A152" s="1145"/>
      <c r="B152" s="1141" t="s">
        <v>1744</v>
      </c>
      <c r="C152" s="1140"/>
      <c r="D152" s="1139" t="s">
        <v>45</v>
      </c>
      <c r="E152" s="1139"/>
      <c r="F152" s="1139"/>
      <c r="G152" s="1139"/>
      <c r="H152" s="1191"/>
      <c r="I152" s="1143"/>
      <c r="L152" s="1128"/>
    </row>
    <row r="153" spans="1:13">
      <c r="A153" s="1145"/>
      <c r="B153" s="1141" t="s">
        <v>1745</v>
      </c>
      <c r="C153" s="1140"/>
      <c r="D153" s="1139" t="s">
        <v>45</v>
      </c>
      <c r="E153" s="1139"/>
      <c r="F153" s="1139"/>
      <c r="G153" s="1139"/>
      <c r="H153" s="1191"/>
      <c r="I153" s="1143"/>
      <c r="L153" s="1128"/>
    </row>
    <row r="154" spans="1:13">
      <c r="A154" s="1145"/>
      <c r="B154" s="1141" t="s">
        <v>1746</v>
      </c>
      <c r="C154" s="1140"/>
      <c r="D154" s="1139" t="s">
        <v>31</v>
      </c>
      <c r="E154" s="1139">
        <f>'[61]MEASUREMENT BREAK-UP'!AY107</f>
        <v>2</v>
      </c>
      <c r="F154" s="1139"/>
      <c r="G154" s="1139"/>
      <c r="H154" s="1191"/>
      <c r="I154" s="1143"/>
      <c r="L154" s="1128"/>
    </row>
    <row r="155" spans="1:13">
      <c r="A155" s="1145"/>
      <c r="B155" s="1141" t="s">
        <v>1747</v>
      </c>
      <c r="C155" s="1140"/>
      <c r="D155" s="1139" t="s">
        <v>45</v>
      </c>
      <c r="E155" s="1139"/>
      <c r="F155" s="1139"/>
      <c r="G155" s="1139"/>
      <c r="H155" s="1191"/>
      <c r="I155" s="1143"/>
      <c r="L155" s="1128"/>
    </row>
    <row r="156" spans="1:13">
      <c r="A156" s="1145"/>
      <c r="B156" s="1141" t="s">
        <v>1748</v>
      </c>
      <c r="C156" s="1140"/>
      <c r="D156" s="1139" t="s">
        <v>31</v>
      </c>
      <c r="E156" s="1139">
        <f>'[61]MEASUREMENT BREAK-UP'!AY109</f>
        <v>3</v>
      </c>
      <c r="F156" s="1139"/>
      <c r="G156" s="1139"/>
      <c r="H156" s="1191"/>
      <c r="I156" s="1143"/>
      <c r="L156" s="1128"/>
    </row>
    <row r="157" spans="1:13">
      <c r="A157" s="1145"/>
      <c r="B157" s="1141" t="s">
        <v>1749</v>
      </c>
      <c r="C157" s="1140"/>
      <c r="D157" s="1139" t="s">
        <v>45</v>
      </c>
      <c r="E157" s="1139"/>
      <c r="F157" s="1139"/>
      <c r="G157" s="1139"/>
      <c r="H157" s="1191"/>
      <c r="I157" s="1143"/>
      <c r="L157" s="1128"/>
    </row>
    <row r="158" spans="1:13">
      <c r="A158" s="1145" t="str">
        <f>IF(C158="","",COUNTA($C$124:C158))</f>
        <v/>
      </c>
      <c r="B158" s="1141"/>
      <c r="C158" s="1140"/>
      <c r="D158" s="1139"/>
      <c r="E158" s="1139"/>
      <c r="F158" s="1139"/>
      <c r="G158" s="1139"/>
      <c r="H158" s="1191"/>
      <c r="I158" s="1143"/>
      <c r="L158" s="1128"/>
    </row>
    <row r="159" spans="1:13" s="1122" customFormat="1" ht="60.75" customHeight="1">
      <c r="A159" s="1140" t="s">
        <v>50</v>
      </c>
      <c r="B159" s="1141" t="s">
        <v>1909</v>
      </c>
      <c r="C159" s="1140">
        <v>1</v>
      </c>
      <c r="D159" s="1139"/>
      <c r="E159" s="1139"/>
      <c r="F159" s="1139"/>
      <c r="G159" s="1139"/>
      <c r="H159" s="1191"/>
      <c r="I159" s="1143"/>
      <c r="L159" s="1128"/>
      <c r="M159" s="1121"/>
    </row>
    <row r="160" spans="1:13">
      <c r="A160" s="1145"/>
      <c r="B160" s="1141" t="s">
        <v>1750</v>
      </c>
      <c r="C160" s="1140"/>
      <c r="D160" s="1139" t="s">
        <v>45</v>
      </c>
      <c r="E160" s="1139"/>
      <c r="F160" s="1139"/>
      <c r="G160" s="1139"/>
      <c r="H160" s="1191"/>
      <c r="I160" s="1143"/>
      <c r="L160" s="1128"/>
    </row>
    <row r="161" spans="1:12">
      <c r="A161" s="1145"/>
      <c r="B161" s="1141" t="s">
        <v>1751</v>
      </c>
      <c r="C161" s="1140"/>
      <c r="D161" s="1139" t="s">
        <v>45</v>
      </c>
      <c r="E161" s="1139"/>
      <c r="F161" s="1139"/>
      <c r="G161" s="1139"/>
      <c r="H161" s="1191"/>
      <c r="I161" s="1143"/>
      <c r="L161" s="1128"/>
    </row>
    <row r="162" spans="1:12">
      <c r="A162" s="1145"/>
      <c r="B162" s="1141" t="s">
        <v>1752</v>
      </c>
      <c r="C162" s="1140"/>
      <c r="D162" s="1139" t="s">
        <v>45</v>
      </c>
      <c r="E162" s="1139"/>
      <c r="F162" s="1139"/>
      <c r="G162" s="1139"/>
      <c r="H162" s="1191"/>
      <c r="I162" s="1143"/>
      <c r="L162" s="1128"/>
    </row>
    <row r="163" spans="1:12">
      <c r="A163" s="1145"/>
      <c r="B163" s="1141" t="s">
        <v>1753</v>
      </c>
      <c r="C163" s="1140"/>
      <c r="D163" s="1139" t="s">
        <v>45</v>
      </c>
      <c r="E163" s="1139"/>
      <c r="F163" s="1139"/>
      <c r="G163" s="1139"/>
      <c r="H163" s="1191"/>
      <c r="I163" s="1143"/>
      <c r="L163" s="1128"/>
    </row>
    <row r="164" spans="1:12">
      <c r="A164" s="1145"/>
      <c r="B164" s="1141" t="s">
        <v>1754</v>
      </c>
      <c r="C164" s="1140"/>
      <c r="D164" s="1139" t="s">
        <v>45</v>
      </c>
      <c r="E164" s="1139"/>
      <c r="F164" s="1139"/>
      <c r="G164" s="1139"/>
      <c r="H164" s="1191"/>
      <c r="I164" s="1143"/>
      <c r="L164" s="1128"/>
    </row>
    <row r="165" spans="1:12">
      <c r="A165" s="1145" t="str">
        <f>IF(C165="","",COUNTA($C$124:C165))</f>
        <v/>
      </c>
      <c r="B165" s="1141"/>
      <c r="C165" s="1140"/>
      <c r="D165" s="1139"/>
      <c r="E165" s="1139"/>
      <c r="F165" s="1139"/>
      <c r="G165" s="1139"/>
      <c r="H165" s="1191"/>
      <c r="I165" s="1143"/>
      <c r="L165" s="1128"/>
    </row>
    <row r="166" spans="1:12" ht="125.25" customHeight="1">
      <c r="A166" s="1140" t="s">
        <v>52</v>
      </c>
      <c r="B166" s="1141" t="s">
        <v>1910</v>
      </c>
      <c r="C166" s="1140">
        <v>1</v>
      </c>
      <c r="D166" s="1139"/>
      <c r="E166" s="1139"/>
      <c r="F166" s="1139"/>
      <c r="G166" s="1139"/>
      <c r="H166" s="1191"/>
      <c r="I166" s="1143"/>
      <c r="L166" s="1128"/>
    </row>
    <row r="167" spans="1:12">
      <c r="A167" s="1145"/>
      <c r="B167" s="1141" t="s">
        <v>1755</v>
      </c>
      <c r="C167" s="1140"/>
      <c r="D167" s="1139" t="s">
        <v>31</v>
      </c>
      <c r="E167" s="1139">
        <f>'[61]MEASUREMENT BREAK-UP'!AY120</f>
        <v>1</v>
      </c>
      <c r="F167" s="1139"/>
      <c r="G167" s="1139"/>
      <c r="H167" s="1191"/>
      <c r="I167" s="1143"/>
      <c r="L167" s="1128"/>
    </row>
    <row r="168" spans="1:12">
      <c r="A168" s="1145" t="str">
        <f>IF(C168="","",COUNTA($C$124:C168))</f>
        <v/>
      </c>
      <c r="B168" s="1141"/>
      <c r="C168" s="1140"/>
      <c r="D168" s="1139"/>
      <c r="E168" s="1139"/>
      <c r="F168" s="1139"/>
      <c r="G168" s="1139"/>
      <c r="H168" s="1191"/>
      <c r="I168" s="1143"/>
      <c r="L168" s="1128"/>
    </row>
    <row r="169" spans="1:12" ht="81">
      <c r="A169" s="1140" t="s">
        <v>53</v>
      </c>
      <c r="B169" s="1141" t="s">
        <v>1911</v>
      </c>
      <c r="C169" s="1140">
        <v>1</v>
      </c>
      <c r="D169" s="1139"/>
      <c r="E169" s="1139"/>
      <c r="F169" s="1139"/>
      <c r="G169" s="1139"/>
      <c r="H169" s="1191"/>
      <c r="I169" s="1143"/>
      <c r="L169" s="1128"/>
    </row>
    <row r="170" spans="1:12">
      <c r="A170" s="1145"/>
      <c r="B170" s="1141" t="s">
        <v>1750</v>
      </c>
      <c r="C170" s="1140"/>
      <c r="D170" s="1139" t="s">
        <v>31</v>
      </c>
      <c r="E170" s="1139">
        <f>'[61]MEASUREMENT BREAK-UP'!AY123</f>
        <v>1</v>
      </c>
      <c r="F170" s="1139"/>
      <c r="G170" s="1139"/>
      <c r="H170" s="1191"/>
      <c r="I170" s="1143"/>
      <c r="L170" s="1128"/>
    </row>
    <row r="171" spans="1:12">
      <c r="A171" s="1145" t="str">
        <f>IF(C171="","",COUNTA($C$124:C171))</f>
        <v/>
      </c>
      <c r="B171" s="1141"/>
      <c r="C171" s="1140"/>
      <c r="D171" s="1139"/>
      <c r="E171" s="1139"/>
      <c r="F171" s="1139"/>
      <c r="G171" s="1139"/>
      <c r="H171" s="1191"/>
      <c r="I171" s="1143"/>
      <c r="L171" s="1128"/>
    </row>
    <row r="172" spans="1:12" ht="59.25" customHeight="1">
      <c r="A172" s="1158" t="s">
        <v>54</v>
      </c>
      <c r="B172" s="1141" t="s">
        <v>1912</v>
      </c>
      <c r="C172" s="1158">
        <v>1</v>
      </c>
      <c r="D172" s="1159"/>
      <c r="E172" s="1139"/>
      <c r="F172" s="1139"/>
      <c r="G172" s="1139"/>
      <c r="H172" s="1191"/>
      <c r="I172" s="1143"/>
      <c r="L172" s="1128"/>
    </row>
    <row r="173" spans="1:12">
      <c r="A173" s="1145"/>
      <c r="B173" s="1141" t="s">
        <v>1756</v>
      </c>
      <c r="C173" s="1140"/>
      <c r="D173" s="1139" t="s">
        <v>45</v>
      </c>
      <c r="E173" s="1139"/>
      <c r="F173" s="1139"/>
      <c r="G173" s="1139"/>
      <c r="H173" s="1191"/>
      <c r="I173" s="1143"/>
      <c r="L173" s="1128"/>
    </row>
    <row r="174" spans="1:12">
      <c r="A174" s="1145"/>
      <c r="B174" s="1141" t="s">
        <v>1750</v>
      </c>
      <c r="C174" s="1140"/>
      <c r="D174" s="1139" t="s">
        <v>45</v>
      </c>
      <c r="E174" s="1139"/>
      <c r="F174" s="1139"/>
      <c r="G174" s="1139"/>
      <c r="H174" s="1191"/>
      <c r="I174" s="1143"/>
      <c r="L174" s="1128"/>
    </row>
    <row r="175" spans="1:12">
      <c r="A175" s="1145"/>
      <c r="B175" s="1141" t="s">
        <v>1751</v>
      </c>
      <c r="C175" s="1140"/>
      <c r="D175" s="1139" t="s">
        <v>45</v>
      </c>
      <c r="E175" s="1139"/>
      <c r="F175" s="1139"/>
      <c r="G175" s="1139"/>
      <c r="H175" s="1191"/>
      <c r="I175" s="1143"/>
      <c r="L175" s="1128"/>
    </row>
    <row r="176" spans="1:12">
      <c r="A176" s="1145"/>
      <c r="B176" s="1141" t="s">
        <v>1757</v>
      </c>
      <c r="C176" s="1140"/>
      <c r="D176" s="1139" t="s">
        <v>45</v>
      </c>
      <c r="E176" s="1139"/>
      <c r="F176" s="1139"/>
      <c r="G176" s="1139"/>
      <c r="H176" s="1191"/>
      <c r="I176" s="1143"/>
      <c r="L176" s="1128"/>
    </row>
    <row r="177" spans="1:12">
      <c r="A177" s="1145" t="str">
        <f>IF(C177="","",COUNTA($C$124:C177))</f>
        <v/>
      </c>
      <c r="B177" s="1141"/>
      <c r="C177" s="1140"/>
      <c r="D177" s="1139"/>
      <c r="E177" s="1139"/>
      <c r="F177" s="1139"/>
      <c r="G177" s="1139"/>
      <c r="H177" s="1191"/>
      <c r="I177" s="1143"/>
      <c r="L177" s="1128"/>
    </row>
    <row r="178" spans="1:12" ht="130.5" customHeight="1">
      <c r="A178" s="1140" t="s">
        <v>55</v>
      </c>
      <c r="B178" s="1141" t="s">
        <v>1913</v>
      </c>
      <c r="C178" s="1140">
        <v>1</v>
      </c>
      <c r="D178" s="1139"/>
      <c r="E178" s="1139"/>
      <c r="F178" s="1139"/>
      <c r="G178" s="1139"/>
      <c r="H178" s="1191"/>
      <c r="I178" s="1143"/>
      <c r="L178" s="1128"/>
    </row>
    <row r="179" spans="1:12">
      <c r="A179" s="1145"/>
      <c r="B179" s="1141" t="s">
        <v>1758</v>
      </c>
      <c r="C179" s="1140"/>
      <c r="D179" s="1139" t="s">
        <v>45</v>
      </c>
      <c r="E179" s="1139"/>
      <c r="F179" s="1139"/>
      <c r="G179" s="1139"/>
      <c r="H179" s="1191"/>
      <c r="I179" s="1143"/>
      <c r="L179" s="1128"/>
    </row>
    <row r="180" spans="1:12">
      <c r="A180" s="1145"/>
      <c r="B180" s="1141" t="s">
        <v>1759</v>
      </c>
      <c r="C180" s="1140"/>
      <c r="D180" s="1139" t="s">
        <v>45</v>
      </c>
      <c r="E180" s="1139"/>
      <c r="F180" s="1139"/>
      <c r="G180" s="1139"/>
      <c r="H180" s="1191"/>
      <c r="I180" s="1143"/>
      <c r="L180" s="1128"/>
    </row>
    <row r="181" spans="1:12">
      <c r="A181" s="1145" t="str">
        <f>IF(C181="","",COUNTA($C$124:C181))</f>
        <v/>
      </c>
      <c r="B181" s="1141"/>
      <c r="C181" s="1140"/>
      <c r="D181" s="1139"/>
      <c r="E181" s="1139"/>
      <c r="F181" s="1139"/>
      <c r="G181" s="1139"/>
      <c r="H181" s="1191"/>
      <c r="I181" s="1143"/>
      <c r="L181" s="1128"/>
    </row>
    <row r="182" spans="1:12">
      <c r="A182" s="1145"/>
      <c r="B182" s="1141"/>
      <c r="C182" s="1140"/>
      <c r="D182" s="1139"/>
      <c r="E182" s="1139"/>
      <c r="F182" s="1139"/>
      <c r="G182" s="1139"/>
      <c r="H182" s="1191"/>
      <c r="I182" s="1143"/>
      <c r="L182" s="1128"/>
    </row>
    <row r="183" spans="1:12">
      <c r="A183" s="1145"/>
      <c r="B183" s="1141"/>
      <c r="C183" s="1140"/>
      <c r="D183" s="1139"/>
      <c r="E183" s="1139"/>
      <c r="F183" s="1139"/>
      <c r="G183" s="1139"/>
      <c r="H183" s="1191"/>
      <c r="I183" s="1143"/>
      <c r="L183" s="1128"/>
    </row>
    <row r="184" spans="1:12">
      <c r="A184" s="1145"/>
      <c r="B184" s="1141"/>
      <c r="C184" s="1140"/>
      <c r="D184" s="1139"/>
      <c r="E184" s="1139"/>
      <c r="F184" s="1139"/>
      <c r="G184" s="1139"/>
      <c r="H184" s="1191"/>
      <c r="I184" s="1143"/>
      <c r="L184" s="1128"/>
    </row>
    <row r="185" spans="1:12">
      <c r="A185" s="1145"/>
      <c r="B185" s="1141"/>
      <c r="C185" s="1140"/>
      <c r="D185" s="1139"/>
      <c r="E185" s="1139"/>
      <c r="F185" s="1139"/>
      <c r="G185" s="1139"/>
      <c r="H185" s="1191"/>
      <c r="I185" s="1143"/>
      <c r="L185" s="1128"/>
    </row>
    <row r="186" spans="1:12">
      <c r="A186" s="1145"/>
      <c r="B186" s="1178" t="s">
        <v>1481</v>
      </c>
      <c r="C186" s="1140"/>
      <c r="D186" s="1139"/>
      <c r="E186" s="1139"/>
      <c r="F186" s="1139"/>
      <c r="G186" s="1139"/>
      <c r="H186" s="1191"/>
      <c r="I186" s="1179">
        <f>SUM(I149:I185)</f>
        <v>0</v>
      </c>
      <c r="L186" s="1128"/>
    </row>
    <row r="187" spans="1:12">
      <c r="A187" s="1145"/>
      <c r="B187" s="1141"/>
      <c r="C187" s="1140"/>
      <c r="D187" s="1139"/>
      <c r="E187" s="1139"/>
      <c r="F187" s="1139"/>
      <c r="G187" s="1139"/>
      <c r="H187" s="1191"/>
      <c r="I187" s="1143"/>
      <c r="L187" s="1128"/>
    </row>
    <row r="188" spans="1:12">
      <c r="A188" s="1202"/>
      <c r="B188" s="1182"/>
      <c r="C188" s="1181"/>
      <c r="D188" s="1183"/>
      <c r="E188" s="1183"/>
      <c r="F188" s="1183"/>
      <c r="G188" s="1183"/>
      <c r="H188" s="1207"/>
      <c r="I188" s="1180"/>
      <c r="L188" s="1128"/>
    </row>
    <row r="189" spans="1:12">
      <c r="A189" s="1204"/>
      <c r="B189" s="1197"/>
      <c r="C189" s="1196"/>
      <c r="D189" s="1198"/>
      <c r="E189" s="1198"/>
      <c r="F189" s="1198"/>
      <c r="G189" s="1198"/>
      <c r="H189" s="1211"/>
      <c r="I189" s="1179"/>
      <c r="L189" s="1128"/>
    </row>
    <row r="190" spans="1:12">
      <c r="A190" s="1145"/>
      <c r="B190" s="1178" t="s">
        <v>1482</v>
      </c>
      <c r="C190" s="1140"/>
      <c r="D190" s="1139"/>
      <c r="E190" s="1139"/>
      <c r="F190" s="1139"/>
      <c r="G190" s="1139"/>
      <c r="H190" s="1191"/>
      <c r="I190" s="1180">
        <f>I186</f>
        <v>0</v>
      </c>
      <c r="L190" s="1128"/>
    </row>
    <row r="191" spans="1:12">
      <c r="A191" s="1145"/>
      <c r="B191" s="1141"/>
      <c r="C191" s="1140"/>
      <c r="D191" s="1139"/>
      <c r="E191" s="1139"/>
      <c r="F191" s="1139"/>
      <c r="G191" s="1139"/>
      <c r="H191" s="1191"/>
      <c r="I191" s="1143"/>
      <c r="L191" s="1128"/>
    </row>
    <row r="192" spans="1:12">
      <c r="A192" s="1145"/>
      <c r="B192" s="1141"/>
      <c r="C192" s="1140"/>
      <c r="D192" s="1139"/>
      <c r="E192" s="1139"/>
      <c r="F192" s="1139"/>
      <c r="G192" s="1139"/>
      <c r="H192" s="1191"/>
      <c r="I192" s="1143"/>
      <c r="L192" s="1128"/>
    </row>
    <row r="193" spans="1:12" ht="232.5" customHeight="1">
      <c r="A193" s="1145" t="s">
        <v>49</v>
      </c>
      <c r="B193" s="1141" t="s">
        <v>1914</v>
      </c>
      <c r="C193" s="1140">
        <v>1</v>
      </c>
      <c r="D193" s="1139"/>
      <c r="E193" s="1139"/>
      <c r="F193" s="1139"/>
      <c r="G193" s="1139"/>
      <c r="H193" s="1191"/>
      <c r="I193" s="1143"/>
      <c r="L193" s="1128"/>
    </row>
    <row r="194" spans="1:12">
      <c r="A194" s="1145"/>
      <c r="B194" s="1141" t="s">
        <v>1750</v>
      </c>
      <c r="C194" s="1140"/>
      <c r="D194" s="1139" t="s">
        <v>45</v>
      </c>
      <c r="E194" s="1139"/>
      <c r="F194" s="1139"/>
      <c r="G194" s="1139"/>
      <c r="H194" s="1191"/>
      <c r="I194" s="1143"/>
      <c r="L194" s="1128"/>
    </row>
    <row r="195" spans="1:12">
      <c r="A195" s="1145"/>
      <c r="B195" s="1141" t="s">
        <v>1751</v>
      </c>
      <c r="C195" s="1140"/>
      <c r="D195" s="1139" t="s">
        <v>45</v>
      </c>
      <c r="E195" s="1139"/>
      <c r="F195" s="1139"/>
      <c r="G195" s="1139"/>
      <c r="H195" s="1191"/>
      <c r="I195" s="1143"/>
      <c r="L195" s="1128"/>
    </row>
    <row r="196" spans="1:12">
      <c r="A196" s="1145"/>
      <c r="B196" s="1141" t="s">
        <v>1757</v>
      </c>
      <c r="C196" s="1140"/>
      <c r="D196" s="1139" t="s">
        <v>45</v>
      </c>
      <c r="E196" s="1139"/>
      <c r="F196" s="1139"/>
      <c r="G196" s="1139"/>
      <c r="H196" s="1191"/>
      <c r="I196" s="1143"/>
      <c r="L196" s="1128"/>
    </row>
    <row r="197" spans="1:12">
      <c r="A197" s="1145" t="str">
        <f>IF(C197="","",COUNTA($C$124:C197))</f>
        <v/>
      </c>
      <c r="B197" s="1141"/>
      <c r="C197" s="1140"/>
      <c r="D197" s="1139"/>
      <c r="E197" s="1139"/>
      <c r="F197" s="1139"/>
      <c r="G197" s="1139"/>
      <c r="H197" s="1191"/>
      <c r="I197" s="1143"/>
      <c r="L197" s="1128"/>
    </row>
    <row r="198" spans="1:12" ht="141" customHeight="1">
      <c r="A198" s="1140" t="s">
        <v>50</v>
      </c>
      <c r="B198" s="1141" t="s">
        <v>1915</v>
      </c>
      <c r="C198" s="1140">
        <v>1</v>
      </c>
      <c r="D198" s="1139"/>
      <c r="E198" s="1139"/>
      <c r="F198" s="1139"/>
      <c r="G198" s="1139"/>
      <c r="H198" s="1191"/>
      <c r="I198" s="1143"/>
      <c r="L198" s="1128"/>
    </row>
    <row r="199" spans="1:12">
      <c r="A199" s="1145"/>
      <c r="B199" s="1141" t="s">
        <v>1746</v>
      </c>
      <c r="C199" s="1140"/>
      <c r="D199" s="1139" t="s">
        <v>1760</v>
      </c>
      <c r="E199" s="1139">
        <f>'[61]MEASUREMENT BREAK-UP'!AY141</f>
        <v>1</v>
      </c>
      <c r="F199" s="1139"/>
      <c r="G199" s="1139"/>
      <c r="H199" s="1191"/>
      <c r="I199" s="1143"/>
      <c r="L199" s="1128"/>
    </row>
    <row r="200" spans="1:12">
      <c r="A200" s="1145" t="str">
        <f>IF(C200="","",COUNTA($C$124:C200))</f>
        <v/>
      </c>
      <c r="B200" s="1141"/>
      <c r="C200" s="1140"/>
      <c r="D200" s="1139"/>
      <c r="E200" s="1139"/>
      <c r="F200" s="1139"/>
      <c r="G200" s="1139"/>
      <c r="H200" s="1191"/>
      <c r="I200" s="1143"/>
      <c r="L200" s="1128"/>
    </row>
    <row r="201" spans="1:12" ht="122.25" customHeight="1">
      <c r="A201" s="1140" t="s">
        <v>52</v>
      </c>
      <c r="B201" s="1141" t="s">
        <v>1761</v>
      </c>
      <c r="C201" s="1140">
        <v>1</v>
      </c>
      <c r="D201" s="1139"/>
      <c r="E201" s="1139"/>
      <c r="F201" s="1139"/>
      <c r="G201" s="1139"/>
      <c r="H201" s="1191"/>
      <c r="I201" s="1143"/>
      <c r="L201" s="1128"/>
    </row>
    <row r="202" spans="1:12" ht="60.75">
      <c r="A202" s="1145"/>
      <c r="B202" s="1141" t="s">
        <v>1762</v>
      </c>
      <c r="C202" s="1140"/>
      <c r="D202" s="1139" t="s">
        <v>45</v>
      </c>
      <c r="E202" s="1139"/>
      <c r="F202" s="1139"/>
      <c r="G202" s="1139"/>
      <c r="H202" s="1191"/>
      <c r="I202" s="1143"/>
      <c r="L202" s="1128"/>
    </row>
    <row r="203" spans="1:12">
      <c r="A203" s="1145" t="str">
        <f t="array" ref="A203">_xlfn.IFS(B203="",IF(D203="",""),IF(D203="",1,""),COUNTA($D$125:D203))</f>
        <v/>
      </c>
      <c r="B203" s="1141"/>
      <c r="C203" s="1141"/>
      <c r="D203" s="1139"/>
      <c r="E203" s="1139"/>
      <c r="F203" s="1139"/>
      <c r="G203" s="1139"/>
      <c r="H203" s="1191"/>
      <c r="I203" s="1157"/>
      <c r="L203" s="1128"/>
    </row>
    <row r="204" spans="1:12" ht="63.75" customHeight="1" thickBot="1">
      <c r="A204" s="1130"/>
      <c r="B204" s="1131" t="s">
        <v>1763</v>
      </c>
      <c r="C204" s="1130"/>
      <c r="D204" s="1131"/>
      <c r="E204" s="1131"/>
      <c r="F204" s="1131"/>
      <c r="G204" s="1131"/>
      <c r="H204" s="1194"/>
      <c r="I204" s="1203"/>
      <c r="L204" s="1149"/>
    </row>
    <row r="205" spans="1:12" ht="21" thickTop="1">
      <c r="A205" s="1155"/>
      <c r="B205" s="1151"/>
      <c r="C205" s="1141"/>
      <c r="D205" s="1139"/>
      <c r="E205" s="1139"/>
      <c r="F205" s="1139"/>
      <c r="G205" s="1139"/>
      <c r="H205" s="1187"/>
      <c r="I205" s="1153"/>
      <c r="L205" s="1160"/>
    </row>
    <row r="206" spans="1:12">
      <c r="A206" s="1155"/>
      <c r="B206" s="1151"/>
      <c r="C206" s="1141"/>
      <c r="D206" s="1139"/>
      <c r="E206" s="1139"/>
      <c r="F206" s="1139"/>
      <c r="G206" s="1139"/>
      <c r="H206" s="1187"/>
      <c r="I206" s="1153"/>
      <c r="L206" s="1160"/>
    </row>
    <row r="207" spans="1:12">
      <c r="A207" s="1155"/>
      <c r="B207" s="1151"/>
      <c r="C207" s="1141"/>
      <c r="D207" s="1139"/>
      <c r="E207" s="1139"/>
      <c r="F207" s="1139"/>
      <c r="G207" s="1139"/>
      <c r="H207" s="1187"/>
      <c r="I207" s="1153"/>
      <c r="L207" s="1160"/>
    </row>
    <row r="208" spans="1:12">
      <c r="A208" s="1155"/>
      <c r="B208" s="1151"/>
      <c r="C208" s="1141"/>
      <c r="D208" s="1139"/>
      <c r="E208" s="1139"/>
      <c r="F208" s="1139"/>
      <c r="G208" s="1139"/>
      <c r="H208" s="1187"/>
      <c r="I208" s="1153"/>
      <c r="L208" s="1160"/>
    </row>
    <row r="209" spans="1:12">
      <c r="A209" s="1155"/>
      <c r="B209" s="1151"/>
      <c r="C209" s="1141"/>
      <c r="D209" s="1139"/>
      <c r="E209" s="1139"/>
      <c r="F209" s="1139"/>
      <c r="G209" s="1139"/>
      <c r="H209" s="1187"/>
      <c r="I209" s="1153"/>
      <c r="L209" s="1160"/>
    </row>
    <row r="210" spans="1:12">
      <c r="A210" s="1155"/>
      <c r="B210" s="1151"/>
      <c r="C210" s="1141"/>
      <c r="D210" s="1139"/>
      <c r="E210" s="1139"/>
      <c r="F210" s="1139"/>
      <c r="G210" s="1139"/>
      <c r="H210" s="1187"/>
      <c r="I210" s="1153"/>
      <c r="L210" s="1160"/>
    </row>
    <row r="211" spans="1:12">
      <c r="A211" s="1155"/>
      <c r="B211" s="1151"/>
      <c r="C211" s="1141"/>
      <c r="D211" s="1139"/>
      <c r="E211" s="1139"/>
      <c r="F211" s="1139"/>
      <c r="G211" s="1139"/>
      <c r="H211" s="1187"/>
      <c r="I211" s="1153"/>
      <c r="L211" s="1160"/>
    </row>
    <row r="212" spans="1:12">
      <c r="A212" s="1155"/>
      <c r="B212" s="1151"/>
      <c r="C212" s="1141"/>
      <c r="D212" s="1139"/>
      <c r="E212" s="1139"/>
      <c r="F212" s="1139"/>
      <c r="G212" s="1139"/>
      <c r="H212" s="1187"/>
      <c r="I212" s="1153"/>
      <c r="L212" s="1160"/>
    </row>
    <row r="213" spans="1:12">
      <c r="A213" s="1155"/>
      <c r="B213" s="1151"/>
      <c r="C213" s="1141"/>
      <c r="D213" s="1139"/>
      <c r="E213" s="1139"/>
      <c r="F213" s="1139"/>
      <c r="G213" s="1139"/>
      <c r="H213" s="1187"/>
      <c r="I213" s="1153"/>
      <c r="L213" s="1160"/>
    </row>
    <row r="214" spans="1:12">
      <c r="A214" s="1155"/>
      <c r="B214" s="1151"/>
      <c r="C214" s="1141"/>
      <c r="D214" s="1139"/>
      <c r="E214" s="1139"/>
      <c r="F214" s="1139"/>
      <c r="G214" s="1139"/>
      <c r="H214" s="1187"/>
      <c r="I214" s="1153"/>
      <c r="L214" s="1160"/>
    </row>
    <row r="215" spans="1:12">
      <c r="A215" s="1155"/>
      <c r="B215" s="1151"/>
      <c r="C215" s="1141"/>
      <c r="D215" s="1139"/>
      <c r="E215" s="1139"/>
      <c r="F215" s="1139"/>
      <c r="G215" s="1139"/>
      <c r="H215" s="1187"/>
      <c r="I215" s="1153"/>
      <c r="L215" s="1160"/>
    </row>
    <row r="216" spans="1:12">
      <c r="A216" s="1155"/>
      <c r="B216" s="1151"/>
      <c r="C216" s="1141"/>
      <c r="D216" s="1139"/>
      <c r="E216" s="1139"/>
      <c r="F216" s="1139"/>
      <c r="G216" s="1139"/>
      <c r="H216" s="1187"/>
      <c r="I216" s="1153"/>
      <c r="L216" s="1160"/>
    </row>
    <row r="217" spans="1:12">
      <c r="A217" s="1155"/>
      <c r="B217" s="1151"/>
      <c r="C217" s="1141"/>
      <c r="D217" s="1139"/>
      <c r="E217" s="1139"/>
      <c r="F217" s="1139"/>
      <c r="G217" s="1139"/>
      <c r="H217" s="1187"/>
      <c r="I217" s="1153"/>
      <c r="L217" s="1160"/>
    </row>
    <row r="218" spans="1:12">
      <c r="A218" s="1155"/>
      <c r="B218" s="1151"/>
      <c r="C218" s="1141"/>
      <c r="D218" s="1139"/>
      <c r="E218" s="1139"/>
      <c r="F218" s="1139"/>
      <c r="G218" s="1139"/>
      <c r="H218" s="1187"/>
      <c r="I218" s="1153"/>
      <c r="L218" s="1160"/>
    </row>
    <row r="219" spans="1:12">
      <c r="A219" s="1155"/>
      <c r="B219" s="1151"/>
      <c r="C219" s="1141"/>
      <c r="D219" s="1139"/>
      <c r="E219" s="1139"/>
      <c r="F219" s="1139"/>
      <c r="G219" s="1139"/>
      <c r="H219" s="1187"/>
      <c r="I219" s="1153"/>
      <c r="L219" s="1160"/>
    </row>
    <row r="220" spans="1:12">
      <c r="A220" s="1155"/>
      <c r="B220" s="1151"/>
      <c r="C220" s="1141"/>
      <c r="D220" s="1139"/>
      <c r="E220" s="1139"/>
      <c r="F220" s="1139"/>
      <c r="G220" s="1139"/>
      <c r="H220" s="1187"/>
      <c r="I220" s="1153"/>
      <c r="L220" s="1160"/>
    </row>
    <row r="221" spans="1:12">
      <c r="A221" s="1155"/>
      <c r="B221" s="1151"/>
      <c r="C221" s="1141"/>
      <c r="D221" s="1139"/>
      <c r="E221" s="1139"/>
      <c r="F221" s="1139"/>
      <c r="G221" s="1139"/>
      <c r="H221" s="1187"/>
      <c r="I221" s="1153"/>
      <c r="L221" s="1160"/>
    </row>
    <row r="222" spans="1:12">
      <c r="A222" s="1155"/>
      <c r="B222" s="1151"/>
      <c r="C222" s="1141"/>
      <c r="D222" s="1139"/>
      <c r="E222" s="1139"/>
      <c r="F222" s="1139"/>
      <c r="G222" s="1139"/>
      <c r="H222" s="1187"/>
      <c r="I222" s="1153"/>
      <c r="L222" s="1160"/>
    </row>
    <row r="223" spans="1:12">
      <c r="A223" s="1213"/>
      <c r="B223" s="1205"/>
      <c r="C223" s="1182"/>
      <c r="D223" s="1183"/>
      <c r="E223" s="1183"/>
      <c r="F223" s="1183"/>
      <c r="G223" s="1183"/>
      <c r="H223" s="1214"/>
      <c r="I223" s="1208"/>
      <c r="L223" s="1160"/>
    </row>
    <row r="224" spans="1:12">
      <c r="A224" s="1215"/>
      <c r="B224" s="1209"/>
      <c r="C224" s="1197"/>
      <c r="D224" s="1198"/>
      <c r="E224" s="1198"/>
      <c r="F224" s="1198"/>
      <c r="G224" s="1198"/>
      <c r="H224" s="1216"/>
      <c r="I224" s="1212"/>
      <c r="L224" s="1160"/>
    </row>
    <row r="225" spans="1:13" s="1123" customFormat="1" ht="40.5">
      <c r="A225" s="1130"/>
      <c r="B225" s="1131" t="s">
        <v>1764</v>
      </c>
      <c r="C225" s="1154"/>
      <c r="D225" s="1133"/>
      <c r="E225" s="1133"/>
      <c r="F225" s="1133"/>
      <c r="G225" s="1133"/>
      <c r="H225" s="1187"/>
      <c r="I225" s="1153"/>
      <c r="L225" s="1133"/>
      <c r="M225" s="1121"/>
    </row>
    <row r="226" spans="1:13" s="1123" customFormat="1">
      <c r="A226" s="1130"/>
      <c r="B226" s="1131"/>
      <c r="C226" s="1154"/>
      <c r="D226" s="1133"/>
      <c r="E226" s="1133"/>
      <c r="F226" s="1133"/>
      <c r="G226" s="1133"/>
      <c r="H226" s="1187"/>
      <c r="I226" s="1153"/>
      <c r="L226" s="1133"/>
      <c r="M226" s="1121"/>
    </row>
    <row r="227" spans="1:13" s="1123" customFormat="1" ht="197.25" customHeight="1">
      <c r="A227" s="1140" t="s">
        <v>49</v>
      </c>
      <c r="B227" s="1141" t="s">
        <v>1916</v>
      </c>
      <c r="C227" s="1140">
        <v>1</v>
      </c>
      <c r="D227" s="1139"/>
      <c r="E227" s="1139"/>
      <c r="F227" s="1139"/>
      <c r="G227" s="1139"/>
      <c r="H227" s="1187"/>
      <c r="I227" s="1143"/>
      <c r="L227" s="1160"/>
      <c r="M227" s="1121"/>
    </row>
    <row r="228" spans="1:13" s="1123" customFormat="1" ht="62.25" customHeight="1">
      <c r="A228" s="1145" t="str">
        <f>IF(C228="","",COUNTA($C$227:C228))</f>
        <v/>
      </c>
      <c r="B228" s="1141" t="s">
        <v>1765</v>
      </c>
      <c r="C228" s="1140"/>
      <c r="D228" s="1139"/>
      <c r="E228" s="1139"/>
      <c r="F228" s="1139"/>
      <c r="G228" s="1139"/>
      <c r="H228" s="1187"/>
      <c r="I228" s="1143"/>
      <c r="L228" s="1160"/>
      <c r="M228" s="1121"/>
    </row>
    <row r="229" spans="1:13" s="1123" customFormat="1" ht="60.75">
      <c r="A229" s="1145" t="str">
        <f>IF(C229="","",COUNTA($C$227:C229))</f>
        <v/>
      </c>
      <c r="B229" s="1141" t="s">
        <v>1766</v>
      </c>
      <c r="C229" s="1140"/>
      <c r="D229" s="1139"/>
      <c r="E229" s="1139"/>
      <c r="F229" s="1139"/>
      <c r="G229" s="1139"/>
      <c r="H229" s="1187"/>
      <c r="I229" s="1143"/>
      <c r="L229" s="1160"/>
      <c r="M229" s="1121"/>
    </row>
    <row r="230" spans="1:13" s="1123" customFormat="1">
      <c r="A230" s="1145"/>
      <c r="B230" s="1141" t="s">
        <v>1758</v>
      </c>
      <c r="C230" s="1140"/>
      <c r="D230" s="1139" t="s">
        <v>45</v>
      </c>
      <c r="E230" s="1139"/>
      <c r="F230" s="1139"/>
      <c r="G230" s="1139"/>
      <c r="H230" s="1191"/>
      <c r="I230" s="1143"/>
      <c r="L230" s="1128"/>
      <c r="M230" s="1121"/>
    </row>
    <row r="231" spans="1:13" s="1123" customFormat="1">
      <c r="A231" s="1145"/>
      <c r="B231" s="1141" t="s">
        <v>1759</v>
      </c>
      <c r="C231" s="1140"/>
      <c r="D231" s="1139" t="s">
        <v>44</v>
      </c>
      <c r="E231" s="1139">
        <f>'[61]MEASUREMENT BREAK-UP'!AY154</f>
        <v>29</v>
      </c>
      <c r="F231" s="1139"/>
      <c r="G231" s="1139"/>
      <c r="H231" s="1191"/>
      <c r="I231" s="1143"/>
      <c r="L231" s="1128"/>
      <c r="M231" s="1121"/>
    </row>
    <row r="232" spans="1:13" s="1123" customFormat="1">
      <c r="A232" s="1145"/>
      <c r="B232" s="1141" t="s">
        <v>1767</v>
      </c>
      <c r="C232" s="1140"/>
      <c r="D232" s="1139" t="s">
        <v>45</v>
      </c>
      <c r="E232" s="1139"/>
      <c r="F232" s="1139"/>
      <c r="G232" s="1139"/>
      <c r="H232" s="1191"/>
      <c r="I232" s="1143"/>
      <c r="L232" s="1128"/>
      <c r="M232" s="1121"/>
    </row>
    <row r="233" spans="1:13" s="1123" customFormat="1">
      <c r="A233" s="1145"/>
      <c r="B233" s="1141" t="s">
        <v>1768</v>
      </c>
      <c r="C233" s="1140"/>
      <c r="D233" s="1139" t="s">
        <v>44</v>
      </c>
      <c r="E233" s="1139">
        <f>'[61]MEASUREMENT BREAK-UP'!AY156</f>
        <v>296</v>
      </c>
      <c r="F233" s="1139"/>
      <c r="G233" s="1139"/>
      <c r="H233" s="1191"/>
      <c r="I233" s="1143"/>
      <c r="L233" s="1128"/>
      <c r="M233" s="1121"/>
    </row>
    <row r="234" spans="1:13" s="1123" customFormat="1">
      <c r="A234" s="1145"/>
      <c r="B234" s="1141" t="s">
        <v>1769</v>
      </c>
      <c r="C234" s="1140"/>
      <c r="D234" s="1139" t="s">
        <v>44</v>
      </c>
      <c r="E234" s="1139">
        <f>'[61]MEASUREMENT BREAK-UP'!AY157</f>
        <v>38</v>
      </c>
      <c r="F234" s="1139"/>
      <c r="G234" s="1139"/>
      <c r="H234" s="1191"/>
      <c r="I234" s="1143"/>
      <c r="L234" s="1128"/>
      <c r="M234" s="1121"/>
    </row>
    <row r="235" spans="1:13" s="1123" customFormat="1">
      <c r="A235" s="1145"/>
      <c r="B235" s="1141" t="s">
        <v>1770</v>
      </c>
      <c r="C235" s="1140"/>
      <c r="D235" s="1139" t="s">
        <v>44</v>
      </c>
      <c r="E235" s="1139">
        <f>'[61]MEASUREMENT BREAK-UP'!AY158</f>
        <v>207</v>
      </c>
      <c r="F235" s="1139"/>
      <c r="G235" s="1139"/>
      <c r="H235" s="1191"/>
      <c r="I235" s="1143"/>
      <c r="L235" s="1128"/>
      <c r="M235" s="1121"/>
    </row>
    <row r="236" spans="1:13" s="1123" customFormat="1">
      <c r="A236" s="1145"/>
      <c r="B236" s="1141" t="s">
        <v>1771</v>
      </c>
      <c r="C236" s="1140"/>
      <c r="D236" s="1139" t="s">
        <v>45</v>
      </c>
      <c r="E236" s="1139"/>
      <c r="F236" s="1139"/>
      <c r="G236" s="1139"/>
      <c r="H236" s="1191"/>
      <c r="I236" s="1143"/>
      <c r="L236" s="1128"/>
      <c r="M236" s="1121"/>
    </row>
    <row r="237" spans="1:13" s="1123" customFormat="1">
      <c r="A237" s="1145"/>
      <c r="B237" s="1141" t="s">
        <v>1772</v>
      </c>
      <c r="C237" s="1140"/>
      <c r="D237" s="1139" t="s">
        <v>45</v>
      </c>
      <c r="E237" s="1139"/>
      <c r="F237" s="1139"/>
      <c r="G237" s="1139"/>
      <c r="H237" s="1191"/>
      <c r="I237" s="1143"/>
      <c r="L237" s="1128"/>
      <c r="M237" s="1121"/>
    </row>
    <row r="238" spans="1:13" s="1123" customFormat="1">
      <c r="A238" s="1145"/>
      <c r="B238" s="1141"/>
      <c r="C238" s="1140"/>
      <c r="D238" s="1139"/>
      <c r="E238" s="1139"/>
      <c r="F238" s="1139"/>
      <c r="G238" s="1139"/>
      <c r="H238" s="1191"/>
      <c r="I238" s="1143"/>
      <c r="L238" s="1128"/>
      <c r="M238" s="1121"/>
    </row>
    <row r="239" spans="1:13" s="1124" customFormat="1" ht="200.25" customHeight="1">
      <c r="A239" s="1140" t="s">
        <v>50</v>
      </c>
      <c r="B239" s="1141" t="s">
        <v>1917</v>
      </c>
      <c r="C239" s="1140">
        <v>1</v>
      </c>
      <c r="D239" s="1139"/>
      <c r="E239" s="1139"/>
      <c r="F239" s="1139"/>
      <c r="G239" s="1139"/>
      <c r="H239" s="1191"/>
      <c r="I239" s="1143"/>
      <c r="L239" s="1128"/>
      <c r="M239" s="1121"/>
    </row>
    <row r="240" spans="1:13" s="1123" customFormat="1" ht="121.5">
      <c r="A240" s="1145" t="str">
        <f>IF(C240="","",COUNTA($C$227:C240))</f>
        <v/>
      </c>
      <c r="B240" s="1141" t="s">
        <v>1765</v>
      </c>
      <c r="C240" s="1140"/>
      <c r="D240" s="1139"/>
      <c r="E240" s="1139"/>
      <c r="F240" s="1139"/>
      <c r="G240" s="1139"/>
      <c r="H240" s="1191"/>
      <c r="I240" s="1143"/>
      <c r="L240" s="1128"/>
      <c r="M240" s="1121"/>
    </row>
    <row r="241" spans="1:13" s="1123" customFormat="1" ht="62.25" customHeight="1">
      <c r="A241" s="1145" t="str">
        <f>IF(C241="","",COUNTA($C$227:C241))</f>
        <v/>
      </c>
      <c r="B241" s="1141" t="s">
        <v>1766</v>
      </c>
      <c r="C241" s="1140"/>
      <c r="D241" s="1139"/>
      <c r="E241" s="1139"/>
      <c r="F241" s="1139"/>
      <c r="G241" s="1139"/>
      <c r="H241" s="1191"/>
      <c r="I241" s="1143"/>
      <c r="L241" s="1128"/>
      <c r="M241" s="1121"/>
    </row>
    <row r="242" spans="1:13" s="1123" customFormat="1">
      <c r="A242" s="1145"/>
      <c r="B242" s="1141" t="s">
        <v>1773</v>
      </c>
      <c r="C242" s="1140"/>
      <c r="D242" s="1139" t="s">
        <v>45</v>
      </c>
      <c r="E242" s="1139"/>
      <c r="F242" s="1139"/>
      <c r="G242" s="1139"/>
      <c r="H242" s="1191"/>
      <c r="I242" s="1143"/>
      <c r="L242" s="1128"/>
      <c r="M242" s="1121"/>
    </row>
    <row r="243" spans="1:13" s="1123" customFormat="1">
      <c r="A243" s="1145"/>
      <c r="B243" s="1141" t="s">
        <v>1774</v>
      </c>
      <c r="C243" s="1140"/>
      <c r="D243" s="1139" t="s">
        <v>45</v>
      </c>
      <c r="E243" s="1139"/>
      <c r="F243" s="1139"/>
      <c r="G243" s="1139"/>
      <c r="H243" s="1191"/>
      <c r="I243" s="1143"/>
      <c r="L243" s="1128"/>
      <c r="M243" s="1121"/>
    </row>
    <row r="244" spans="1:13" s="1123" customFormat="1">
      <c r="A244" s="1145"/>
      <c r="B244" s="1141" t="s">
        <v>1758</v>
      </c>
      <c r="C244" s="1140"/>
      <c r="D244" s="1139" t="s">
        <v>45</v>
      </c>
      <c r="E244" s="1139"/>
      <c r="F244" s="1139"/>
      <c r="G244" s="1139"/>
      <c r="H244" s="1191"/>
      <c r="I244" s="1143"/>
      <c r="L244" s="1128"/>
      <c r="M244" s="1121"/>
    </row>
    <row r="245" spans="1:13" s="1123" customFormat="1">
      <c r="A245" s="1145"/>
      <c r="B245" s="1141" t="s">
        <v>1759</v>
      </c>
      <c r="C245" s="1140"/>
      <c r="D245" s="1139" t="s">
        <v>45</v>
      </c>
      <c r="E245" s="1139"/>
      <c r="F245" s="1139"/>
      <c r="G245" s="1139"/>
      <c r="H245" s="1191"/>
      <c r="I245" s="1143"/>
      <c r="L245" s="1128"/>
      <c r="M245" s="1121"/>
    </row>
    <row r="246" spans="1:13" s="1123" customFormat="1">
      <c r="A246" s="1145"/>
      <c r="B246" s="1141" t="s">
        <v>1767</v>
      </c>
      <c r="C246" s="1140"/>
      <c r="D246" s="1139" t="s">
        <v>45</v>
      </c>
      <c r="E246" s="1139"/>
      <c r="F246" s="1139"/>
      <c r="G246" s="1139"/>
      <c r="H246" s="1191"/>
      <c r="I246" s="1143"/>
      <c r="L246" s="1128"/>
      <c r="M246" s="1121"/>
    </row>
    <row r="247" spans="1:13" s="1123" customFormat="1">
      <c r="A247" s="1145"/>
      <c r="B247" s="1141" t="s">
        <v>1775</v>
      </c>
      <c r="C247" s="1140"/>
      <c r="D247" s="1139" t="s">
        <v>45</v>
      </c>
      <c r="E247" s="1139"/>
      <c r="F247" s="1139"/>
      <c r="G247" s="1139"/>
      <c r="H247" s="1191"/>
      <c r="I247" s="1143"/>
      <c r="L247" s="1128"/>
      <c r="M247" s="1121"/>
    </row>
    <row r="248" spans="1:13" s="1123" customFormat="1">
      <c r="A248" s="1145"/>
      <c r="B248" s="1141" t="s">
        <v>1768</v>
      </c>
      <c r="C248" s="1140"/>
      <c r="D248" s="1139" t="s">
        <v>45</v>
      </c>
      <c r="E248" s="1139"/>
      <c r="F248" s="1139"/>
      <c r="G248" s="1139"/>
      <c r="H248" s="1191"/>
      <c r="I248" s="1143"/>
      <c r="L248" s="1128"/>
      <c r="M248" s="1121"/>
    </row>
    <row r="249" spans="1:13" s="1123" customFormat="1">
      <c r="A249" s="1145"/>
      <c r="B249" s="1141" t="s">
        <v>1769</v>
      </c>
      <c r="C249" s="1140"/>
      <c r="D249" s="1139" t="s">
        <v>45</v>
      </c>
      <c r="E249" s="1139"/>
      <c r="F249" s="1139"/>
      <c r="G249" s="1139"/>
      <c r="H249" s="1191"/>
      <c r="I249" s="1143"/>
      <c r="L249" s="1128"/>
      <c r="M249" s="1121"/>
    </row>
    <row r="250" spans="1:13" s="1123" customFormat="1">
      <c r="A250" s="1145"/>
      <c r="B250" s="1141" t="s">
        <v>1770</v>
      </c>
      <c r="C250" s="1140"/>
      <c r="D250" s="1139" t="s">
        <v>45</v>
      </c>
      <c r="E250" s="1139"/>
      <c r="F250" s="1139"/>
      <c r="G250" s="1139"/>
      <c r="H250" s="1191"/>
      <c r="I250" s="1143"/>
      <c r="L250" s="1128"/>
      <c r="M250" s="1121"/>
    </row>
    <row r="251" spans="1:13" s="1123" customFormat="1">
      <c r="A251" s="1145"/>
      <c r="B251" s="1141" t="s">
        <v>1776</v>
      </c>
      <c r="C251" s="1140"/>
      <c r="D251" s="1139" t="s">
        <v>45</v>
      </c>
      <c r="E251" s="1139"/>
      <c r="F251" s="1139"/>
      <c r="G251" s="1139"/>
      <c r="H251" s="1191"/>
      <c r="I251" s="1143"/>
      <c r="L251" s="1128"/>
      <c r="M251" s="1121"/>
    </row>
    <row r="252" spans="1:13" s="1123" customFormat="1">
      <c r="A252" s="1145"/>
      <c r="B252" s="1141" t="s">
        <v>1772</v>
      </c>
      <c r="C252" s="1140"/>
      <c r="D252" s="1139" t="s">
        <v>45</v>
      </c>
      <c r="E252" s="1139"/>
      <c r="F252" s="1139"/>
      <c r="G252" s="1139"/>
      <c r="H252" s="1191"/>
      <c r="I252" s="1143"/>
      <c r="L252" s="1128"/>
      <c r="M252" s="1121"/>
    </row>
    <row r="253" spans="1:13" s="1123" customFormat="1">
      <c r="A253" s="1145"/>
      <c r="B253" s="1178" t="s">
        <v>1540</v>
      </c>
      <c r="C253" s="1140"/>
      <c r="D253" s="1139"/>
      <c r="E253" s="1139"/>
      <c r="F253" s="1139"/>
      <c r="G253" s="1139"/>
      <c r="H253" s="1191"/>
      <c r="I253" s="1179">
        <f>SUM(I229:I252)</f>
        <v>0</v>
      </c>
      <c r="L253" s="1128"/>
      <c r="M253" s="1121"/>
    </row>
    <row r="254" spans="1:13" s="1123" customFormat="1">
      <c r="A254" s="1202"/>
      <c r="B254" s="1182"/>
      <c r="C254" s="1181"/>
      <c r="D254" s="1183"/>
      <c r="E254" s="1183"/>
      <c r="F254" s="1183"/>
      <c r="G254" s="1183"/>
      <c r="H254" s="1207"/>
      <c r="I254" s="1180"/>
      <c r="L254" s="1128"/>
      <c r="M254" s="1121"/>
    </row>
    <row r="255" spans="1:13" s="1123" customFormat="1">
      <c r="A255" s="1204"/>
      <c r="B255" s="1197"/>
      <c r="C255" s="1196"/>
      <c r="D255" s="1198"/>
      <c r="E255" s="1198"/>
      <c r="F255" s="1198"/>
      <c r="G255" s="1198"/>
      <c r="H255" s="1211"/>
      <c r="I255" s="1179"/>
      <c r="L255" s="1128"/>
      <c r="M255" s="1121"/>
    </row>
    <row r="256" spans="1:13" s="1123" customFormat="1">
      <c r="A256" s="1145"/>
      <c r="B256" s="1178" t="s">
        <v>1541</v>
      </c>
      <c r="C256" s="1140"/>
      <c r="D256" s="1139"/>
      <c r="E256" s="1139"/>
      <c r="F256" s="1139"/>
      <c r="G256" s="1139"/>
      <c r="H256" s="1191"/>
      <c r="I256" s="1180">
        <f>I253</f>
        <v>0</v>
      </c>
      <c r="L256" s="1128"/>
      <c r="M256" s="1121"/>
    </row>
    <row r="257" spans="1:13" s="1123" customFormat="1">
      <c r="A257" s="1145"/>
      <c r="B257" s="1141"/>
      <c r="C257" s="1140"/>
      <c r="D257" s="1139"/>
      <c r="E257" s="1139"/>
      <c r="F257" s="1139"/>
      <c r="G257" s="1139"/>
      <c r="H257" s="1191"/>
      <c r="I257" s="1143"/>
      <c r="L257" s="1128"/>
      <c r="M257" s="1121"/>
    </row>
    <row r="258" spans="1:13" s="1123" customFormat="1">
      <c r="A258" s="1145"/>
      <c r="B258" s="1141"/>
      <c r="C258" s="1140"/>
      <c r="D258" s="1139"/>
      <c r="E258" s="1139"/>
      <c r="F258" s="1139"/>
      <c r="G258" s="1139"/>
      <c r="H258" s="1191"/>
      <c r="I258" s="1143"/>
      <c r="L258" s="1128"/>
      <c r="M258" s="1121"/>
    </row>
    <row r="259" spans="1:13" s="1123" customFormat="1" ht="84" customHeight="1">
      <c r="A259" s="1140" t="s">
        <v>49</v>
      </c>
      <c r="B259" s="1141" t="s">
        <v>1918</v>
      </c>
      <c r="C259" s="1140">
        <v>1</v>
      </c>
      <c r="D259" s="1139"/>
      <c r="E259" s="1139"/>
      <c r="F259" s="1139"/>
      <c r="G259" s="1139"/>
      <c r="H259" s="1191"/>
      <c r="I259" s="1143"/>
      <c r="L259" s="1128"/>
      <c r="M259" s="1121"/>
    </row>
    <row r="260" spans="1:13" s="1123" customFormat="1">
      <c r="A260" s="1161"/>
      <c r="B260" s="1141" t="s">
        <v>1777</v>
      </c>
      <c r="C260" s="1140"/>
      <c r="D260" s="1139" t="s">
        <v>45</v>
      </c>
      <c r="E260" s="1139"/>
      <c r="F260" s="1139"/>
      <c r="G260" s="1139"/>
      <c r="H260" s="1191"/>
      <c r="I260" s="1143"/>
      <c r="L260" s="1128"/>
      <c r="M260" s="1121"/>
    </row>
    <row r="261" spans="1:13" s="1123" customFormat="1">
      <c r="A261" s="1161"/>
      <c r="B261" s="1141" t="s">
        <v>1778</v>
      </c>
      <c r="C261" s="1140"/>
      <c r="D261" s="1139" t="s">
        <v>45</v>
      </c>
      <c r="E261" s="1139"/>
      <c r="F261" s="1139"/>
      <c r="G261" s="1139"/>
      <c r="H261" s="1191"/>
      <c r="I261" s="1143"/>
      <c r="L261" s="1128"/>
      <c r="M261" s="1121"/>
    </row>
    <row r="262" spans="1:13" s="1123" customFormat="1">
      <c r="A262" s="1161"/>
      <c r="B262" s="1141" t="s">
        <v>1779</v>
      </c>
      <c r="C262" s="1140"/>
      <c r="D262" s="1139" t="s">
        <v>31</v>
      </c>
      <c r="E262" s="1139">
        <f>'[61]MEASUREMENT BREAK-UP'!AY180</f>
        <v>24</v>
      </c>
      <c r="F262" s="1139"/>
      <c r="G262" s="1139"/>
      <c r="H262" s="1191"/>
      <c r="I262" s="1143"/>
      <c r="L262" s="1128"/>
      <c r="M262" s="1121"/>
    </row>
    <row r="263" spans="1:13" s="1123" customFormat="1">
      <c r="A263" s="1145" t="str">
        <f>IF(C263="","",COUNTA($C$227:C263))</f>
        <v/>
      </c>
      <c r="B263" s="1141"/>
      <c r="C263" s="1140"/>
      <c r="D263" s="1139"/>
      <c r="E263" s="1139"/>
      <c r="F263" s="1139"/>
      <c r="G263" s="1139"/>
      <c r="H263" s="1191"/>
      <c r="I263" s="1143"/>
      <c r="L263" s="1128"/>
      <c r="M263" s="1121"/>
    </row>
    <row r="264" spans="1:13" s="1123" customFormat="1" ht="59.25" customHeight="1">
      <c r="A264" s="1140" t="s">
        <v>50</v>
      </c>
      <c r="B264" s="1141" t="s">
        <v>1919</v>
      </c>
      <c r="C264" s="1140">
        <v>1</v>
      </c>
      <c r="D264" s="1139" t="s">
        <v>31</v>
      </c>
      <c r="E264" s="1139">
        <f>'[61]MEASUREMENT BREAK-UP'!AY182</f>
        <v>24</v>
      </c>
      <c r="F264" s="1139"/>
      <c r="G264" s="1139"/>
      <c r="H264" s="1191"/>
      <c r="I264" s="1143"/>
      <c r="L264" s="1128"/>
      <c r="M264" s="1121"/>
    </row>
    <row r="265" spans="1:13" s="1123" customFormat="1">
      <c r="A265" s="1140" t="str">
        <f>IF(C265="","",COUNTA($C$227:C265))</f>
        <v/>
      </c>
      <c r="B265" s="1141"/>
      <c r="C265" s="1140"/>
      <c r="D265" s="1139"/>
      <c r="E265" s="1139"/>
      <c r="F265" s="1139"/>
      <c r="G265" s="1139"/>
      <c r="H265" s="1191"/>
      <c r="I265" s="1143"/>
      <c r="L265" s="1128"/>
      <c r="M265" s="1121"/>
    </row>
    <row r="266" spans="1:13" s="1123" customFormat="1" ht="258.75" customHeight="1">
      <c r="A266" s="1140" t="s">
        <v>52</v>
      </c>
      <c r="B266" s="1141" t="s">
        <v>1920</v>
      </c>
      <c r="C266" s="1140">
        <v>1</v>
      </c>
      <c r="D266" s="1139" t="s">
        <v>31</v>
      </c>
      <c r="E266" s="1139">
        <f>'[61]MEASUREMENT BREAK-UP'!AY184</f>
        <v>5</v>
      </c>
      <c r="F266" s="1139"/>
      <c r="G266" s="1139"/>
      <c r="H266" s="1191"/>
      <c r="I266" s="1143"/>
      <c r="L266" s="1128"/>
      <c r="M266" s="1121"/>
    </row>
    <row r="267" spans="1:13" s="1123" customFormat="1">
      <c r="A267" s="1145"/>
      <c r="B267" s="1141"/>
      <c r="C267" s="1140"/>
      <c r="D267" s="1139"/>
      <c r="E267" s="1139"/>
      <c r="F267" s="1139"/>
      <c r="G267" s="1139"/>
      <c r="H267" s="1191"/>
      <c r="I267" s="1143"/>
      <c r="L267" s="1128"/>
      <c r="M267" s="1121"/>
    </row>
    <row r="268" spans="1:13" s="1123" customFormat="1" ht="68.25" customHeight="1">
      <c r="A268" s="1140" t="s">
        <v>53</v>
      </c>
      <c r="B268" s="1141" t="s">
        <v>1921</v>
      </c>
      <c r="C268" s="1140">
        <v>1</v>
      </c>
      <c r="D268" s="1139"/>
      <c r="E268" s="1139"/>
      <c r="F268" s="1139"/>
      <c r="G268" s="1139"/>
      <c r="H268" s="1191"/>
      <c r="I268" s="1143"/>
      <c r="L268" s="1128"/>
      <c r="M268" s="1121"/>
    </row>
    <row r="269" spans="1:13" s="1123" customFormat="1">
      <c r="A269" s="1145"/>
      <c r="B269" s="1141" t="s">
        <v>1780</v>
      </c>
      <c r="C269" s="1140"/>
      <c r="D269" s="1139" t="s">
        <v>45</v>
      </c>
      <c r="E269" s="1139"/>
      <c r="F269" s="1139"/>
      <c r="G269" s="1139"/>
      <c r="H269" s="1191"/>
      <c r="I269" s="1143"/>
      <c r="L269" s="1128"/>
      <c r="M269" s="1121"/>
    </row>
    <row r="270" spans="1:13" s="1123" customFormat="1">
      <c r="A270" s="1145"/>
      <c r="B270" s="1141" t="s">
        <v>1781</v>
      </c>
      <c r="C270" s="1140"/>
      <c r="D270" s="1139" t="s">
        <v>45</v>
      </c>
      <c r="E270" s="1139"/>
      <c r="F270" s="1139"/>
      <c r="G270" s="1139"/>
      <c r="H270" s="1191"/>
      <c r="I270" s="1143"/>
      <c r="L270" s="1128"/>
      <c r="M270" s="1121"/>
    </row>
    <row r="271" spans="1:13" s="1123" customFormat="1">
      <c r="A271" s="1145"/>
      <c r="B271" s="1141" t="s">
        <v>1782</v>
      </c>
      <c r="C271" s="1140"/>
      <c r="D271" s="1139" t="s">
        <v>45</v>
      </c>
      <c r="E271" s="1139"/>
      <c r="F271" s="1139"/>
      <c r="G271" s="1139"/>
      <c r="H271" s="1191"/>
      <c r="I271" s="1143"/>
      <c r="L271" s="1128"/>
      <c r="M271" s="1121"/>
    </row>
    <row r="272" spans="1:13" s="1123" customFormat="1">
      <c r="A272" s="1145"/>
      <c r="B272" s="1141" t="s">
        <v>1783</v>
      </c>
      <c r="C272" s="1140"/>
      <c r="D272" s="1139" t="s">
        <v>45</v>
      </c>
      <c r="E272" s="1139"/>
      <c r="F272" s="1139"/>
      <c r="G272" s="1139"/>
      <c r="H272" s="1191"/>
      <c r="I272" s="1143"/>
      <c r="L272" s="1128"/>
      <c r="M272" s="1121"/>
    </row>
    <row r="273" spans="1:13" s="1123" customFormat="1">
      <c r="A273" s="1145" t="str">
        <f>IF(C273="","",COUNTA($C$227:C273))</f>
        <v/>
      </c>
      <c r="B273" s="1141"/>
      <c r="C273" s="1140"/>
      <c r="D273" s="1139"/>
      <c r="E273" s="1139"/>
      <c r="F273" s="1139"/>
      <c r="G273" s="1139"/>
      <c r="H273" s="1191"/>
      <c r="I273" s="1143"/>
      <c r="L273" s="1128"/>
      <c r="M273" s="1121"/>
    </row>
    <row r="274" spans="1:13" s="1123" customFormat="1" ht="69" customHeight="1">
      <c r="A274" s="1140" t="s">
        <v>54</v>
      </c>
      <c r="B274" s="1141" t="s">
        <v>1922</v>
      </c>
      <c r="C274" s="1140">
        <v>1</v>
      </c>
      <c r="D274" s="1139"/>
      <c r="E274" s="1139"/>
      <c r="F274" s="1139"/>
      <c r="G274" s="1139"/>
      <c r="H274" s="1191"/>
      <c r="I274" s="1143"/>
      <c r="L274" s="1128"/>
      <c r="M274" s="1121"/>
    </row>
    <row r="275" spans="1:13" s="1123" customFormat="1">
      <c r="A275" s="1145"/>
      <c r="B275" s="1141" t="s">
        <v>1780</v>
      </c>
      <c r="C275" s="1140"/>
      <c r="D275" s="1139" t="s">
        <v>45</v>
      </c>
      <c r="E275" s="1139"/>
      <c r="F275" s="1139"/>
      <c r="G275" s="1139"/>
      <c r="H275" s="1191"/>
      <c r="I275" s="1143"/>
      <c r="L275" s="1128"/>
      <c r="M275" s="1121"/>
    </row>
    <row r="276" spans="1:13" s="1123" customFormat="1">
      <c r="A276" s="1145"/>
      <c r="B276" s="1141" t="s">
        <v>1781</v>
      </c>
      <c r="C276" s="1140"/>
      <c r="D276" s="1139" t="s">
        <v>45</v>
      </c>
      <c r="E276" s="1139"/>
      <c r="F276" s="1139"/>
      <c r="G276" s="1139"/>
      <c r="H276" s="1191"/>
      <c r="I276" s="1143"/>
      <c r="L276" s="1128"/>
      <c r="M276" s="1121"/>
    </row>
    <row r="277" spans="1:13" s="1123" customFormat="1">
      <c r="A277" s="1145"/>
      <c r="B277" s="1141" t="s">
        <v>1782</v>
      </c>
      <c r="C277" s="1140"/>
      <c r="D277" s="1139" t="s">
        <v>45</v>
      </c>
      <c r="E277" s="1139"/>
      <c r="F277" s="1139"/>
      <c r="G277" s="1139"/>
      <c r="H277" s="1191"/>
      <c r="I277" s="1143"/>
      <c r="L277" s="1128"/>
      <c r="M277" s="1121"/>
    </row>
    <row r="278" spans="1:13" s="1123" customFormat="1">
      <c r="A278" s="1145"/>
      <c r="B278" s="1141" t="s">
        <v>1783</v>
      </c>
      <c r="C278" s="1140"/>
      <c r="D278" s="1139" t="s">
        <v>45</v>
      </c>
      <c r="E278" s="1139"/>
      <c r="F278" s="1139"/>
      <c r="G278" s="1139"/>
      <c r="H278" s="1191"/>
      <c r="I278" s="1143"/>
      <c r="L278" s="1128"/>
      <c r="M278" s="1121"/>
    </row>
    <row r="279" spans="1:13" s="1123" customFormat="1">
      <c r="A279" s="1145"/>
      <c r="B279" s="1141"/>
      <c r="C279" s="1140"/>
      <c r="D279" s="1139"/>
      <c r="E279" s="1139"/>
      <c r="F279" s="1139"/>
      <c r="G279" s="1139"/>
      <c r="H279" s="1191"/>
      <c r="I279" s="1143"/>
      <c r="L279" s="1128"/>
      <c r="M279" s="1121"/>
    </row>
    <row r="280" spans="1:13" s="1123" customFormat="1">
      <c r="A280" s="1145"/>
      <c r="B280" s="1141"/>
      <c r="C280" s="1140"/>
      <c r="D280" s="1139"/>
      <c r="E280" s="1139"/>
      <c r="F280" s="1139"/>
      <c r="G280" s="1139"/>
      <c r="H280" s="1191"/>
      <c r="I280" s="1143"/>
      <c r="L280" s="1128"/>
      <c r="M280" s="1121"/>
    </row>
    <row r="281" spans="1:13" s="1123" customFormat="1">
      <c r="A281" s="1145"/>
      <c r="B281" s="1141"/>
      <c r="C281" s="1140"/>
      <c r="D281" s="1139"/>
      <c r="E281" s="1139"/>
      <c r="F281" s="1139"/>
      <c r="G281" s="1139"/>
      <c r="H281" s="1191"/>
      <c r="I281" s="1143"/>
      <c r="L281" s="1128"/>
      <c r="M281" s="1121"/>
    </row>
    <row r="282" spans="1:13" s="1123" customFormat="1">
      <c r="A282" s="1145"/>
      <c r="B282" s="1141"/>
      <c r="C282" s="1140"/>
      <c r="D282" s="1139"/>
      <c r="E282" s="1139"/>
      <c r="F282" s="1139"/>
      <c r="G282" s="1139"/>
      <c r="H282" s="1191"/>
      <c r="I282" s="1143"/>
      <c r="L282" s="1128"/>
      <c r="M282" s="1121"/>
    </row>
    <row r="283" spans="1:13" s="1123" customFormat="1">
      <c r="A283" s="1145"/>
      <c r="B283" s="1141"/>
      <c r="C283" s="1140"/>
      <c r="D283" s="1139"/>
      <c r="E283" s="1139"/>
      <c r="F283" s="1139"/>
      <c r="G283" s="1139"/>
      <c r="H283" s="1191"/>
      <c r="I283" s="1143"/>
      <c r="L283" s="1128"/>
      <c r="M283" s="1121"/>
    </row>
    <row r="284" spans="1:13" s="1123" customFormat="1">
      <c r="A284" s="1145"/>
      <c r="B284" s="1141"/>
      <c r="C284" s="1140"/>
      <c r="D284" s="1139"/>
      <c r="E284" s="1139"/>
      <c r="F284" s="1139"/>
      <c r="G284" s="1139"/>
      <c r="H284" s="1191"/>
      <c r="I284" s="1143"/>
      <c r="L284" s="1128"/>
      <c r="M284" s="1121"/>
    </row>
    <row r="285" spans="1:13" s="1123" customFormat="1">
      <c r="A285" s="1145"/>
      <c r="B285" s="1141"/>
      <c r="C285" s="1140"/>
      <c r="D285" s="1139"/>
      <c r="E285" s="1139"/>
      <c r="F285" s="1139"/>
      <c r="G285" s="1139"/>
      <c r="H285" s="1191"/>
      <c r="I285" s="1143"/>
      <c r="L285" s="1128"/>
      <c r="M285" s="1121"/>
    </row>
    <row r="286" spans="1:13" s="1123" customFormat="1">
      <c r="A286" s="1145"/>
      <c r="B286" s="1141"/>
      <c r="C286" s="1140"/>
      <c r="D286" s="1139"/>
      <c r="E286" s="1139"/>
      <c r="F286" s="1139"/>
      <c r="G286" s="1139"/>
      <c r="H286" s="1191"/>
      <c r="I286" s="1143"/>
      <c r="L286" s="1128"/>
      <c r="M286" s="1121"/>
    </row>
    <row r="287" spans="1:13" s="1123" customFormat="1">
      <c r="A287" s="1145"/>
      <c r="B287" s="1141"/>
      <c r="C287" s="1140"/>
      <c r="D287" s="1139"/>
      <c r="E287" s="1139"/>
      <c r="F287" s="1139"/>
      <c r="G287" s="1139"/>
      <c r="H287" s="1191"/>
      <c r="I287" s="1143"/>
      <c r="L287" s="1128"/>
      <c r="M287" s="1121"/>
    </row>
    <row r="288" spans="1:13" s="1123" customFormat="1">
      <c r="A288" s="1145"/>
      <c r="B288" s="1141"/>
      <c r="C288" s="1140"/>
      <c r="D288" s="1139"/>
      <c r="E288" s="1139"/>
      <c r="F288" s="1139"/>
      <c r="G288" s="1139"/>
      <c r="H288" s="1191"/>
      <c r="I288" s="1143"/>
      <c r="L288" s="1128"/>
      <c r="M288" s="1121"/>
    </row>
    <row r="289" spans="1:13" s="1123" customFormat="1">
      <c r="A289" s="1145"/>
      <c r="B289" s="1141"/>
      <c r="C289" s="1140"/>
      <c r="D289" s="1139"/>
      <c r="E289" s="1139"/>
      <c r="F289" s="1139"/>
      <c r="G289" s="1139"/>
      <c r="H289" s="1191"/>
      <c r="I289" s="1143"/>
      <c r="L289" s="1128"/>
      <c r="M289" s="1121"/>
    </row>
    <row r="290" spans="1:13" s="1123" customFormat="1">
      <c r="A290" s="1145"/>
      <c r="B290" s="1141"/>
      <c r="C290" s="1140"/>
      <c r="D290" s="1139"/>
      <c r="E290" s="1139"/>
      <c r="F290" s="1139"/>
      <c r="G290" s="1139"/>
      <c r="H290" s="1191"/>
      <c r="I290" s="1143"/>
      <c r="L290" s="1128"/>
      <c r="M290" s="1121"/>
    </row>
    <row r="291" spans="1:13" s="1123" customFormat="1">
      <c r="A291" s="1145"/>
      <c r="B291" s="1178" t="s">
        <v>1481</v>
      </c>
      <c r="C291" s="1140"/>
      <c r="D291" s="1139"/>
      <c r="E291" s="1139"/>
      <c r="F291" s="1139"/>
      <c r="G291" s="1139"/>
      <c r="H291" s="1191"/>
      <c r="I291" s="1179"/>
      <c r="L291" s="1128"/>
      <c r="M291" s="1121"/>
    </row>
    <row r="292" spans="1:13" s="1123" customFormat="1">
      <c r="A292" s="1145"/>
      <c r="B292" s="1141"/>
      <c r="C292" s="1140"/>
      <c r="D292" s="1139"/>
      <c r="E292" s="1139"/>
      <c r="F292" s="1139"/>
      <c r="G292" s="1139"/>
      <c r="H292" s="1191"/>
      <c r="I292" s="1143"/>
      <c r="L292" s="1128"/>
      <c r="M292" s="1121"/>
    </row>
    <row r="293" spans="1:13" s="1123" customFormat="1">
      <c r="A293" s="1202"/>
      <c r="B293" s="1182"/>
      <c r="C293" s="1181"/>
      <c r="D293" s="1183"/>
      <c r="E293" s="1183"/>
      <c r="F293" s="1183"/>
      <c r="G293" s="1183"/>
      <c r="H293" s="1207"/>
      <c r="I293" s="1180"/>
      <c r="L293" s="1128"/>
      <c r="M293" s="1121"/>
    </row>
    <row r="294" spans="1:13" s="1123" customFormat="1">
      <c r="A294" s="1204"/>
      <c r="B294" s="1197"/>
      <c r="C294" s="1196"/>
      <c r="D294" s="1198"/>
      <c r="E294" s="1198"/>
      <c r="F294" s="1198"/>
      <c r="G294" s="1198"/>
      <c r="H294" s="1211"/>
      <c r="I294" s="1179"/>
      <c r="L294" s="1128"/>
      <c r="M294" s="1121"/>
    </row>
    <row r="295" spans="1:13" s="1123" customFormat="1">
      <c r="A295" s="1145"/>
      <c r="B295" s="1178" t="s">
        <v>1482</v>
      </c>
      <c r="C295" s="1140"/>
      <c r="D295" s="1139"/>
      <c r="E295" s="1139"/>
      <c r="F295" s="1139"/>
      <c r="G295" s="1139"/>
      <c r="H295" s="1191"/>
      <c r="I295" s="1180"/>
      <c r="L295" s="1128"/>
      <c r="M295" s="1121"/>
    </row>
    <row r="296" spans="1:13" s="1123" customFormat="1">
      <c r="A296" s="1145"/>
      <c r="B296" s="1141"/>
      <c r="C296" s="1140"/>
      <c r="D296" s="1139"/>
      <c r="E296" s="1139"/>
      <c r="F296" s="1139"/>
      <c r="G296" s="1139"/>
      <c r="H296" s="1191"/>
      <c r="I296" s="1143"/>
      <c r="L296" s="1128"/>
      <c r="M296" s="1121"/>
    </row>
    <row r="297" spans="1:13" s="1123" customFormat="1" ht="168.75" customHeight="1">
      <c r="A297" s="1140" t="s">
        <v>49</v>
      </c>
      <c r="B297" s="1162" t="s">
        <v>1923</v>
      </c>
      <c r="C297" s="1140">
        <v>1</v>
      </c>
      <c r="D297" s="1139"/>
      <c r="E297" s="1139"/>
      <c r="F297" s="1139"/>
      <c r="G297" s="1139"/>
      <c r="H297" s="1191"/>
      <c r="I297" s="1143"/>
      <c r="L297" s="1128"/>
      <c r="M297" s="1121"/>
    </row>
    <row r="298" spans="1:13" s="1123" customFormat="1">
      <c r="A298" s="1145"/>
      <c r="B298" s="1141" t="s">
        <v>1784</v>
      </c>
      <c r="C298" s="1140"/>
      <c r="D298" s="1139" t="s">
        <v>45</v>
      </c>
      <c r="E298" s="1139"/>
      <c r="F298" s="1139"/>
      <c r="G298" s="1139"/>
      <c r="H298" s="1191"/>
      <c r="I298" s="1143"/>
      <c r="L298" s="1128"/>
      <c r="M298" s="1121"/>
    </row>
    <row r="299" spans="1:13" s="1123" customFormat="1">
      <c r="A299" s="1145"/>
      <c r="B299" s="1141" t="s">
        <v>1785</v>
      </c>
      <c r="C299" s="1140"/>
      <c r="D299" s="1139" t="s">
        <v>44</v>
      </c>
      <c r="E299" s="1139">
        <f>'[61]MEASUREMENT BREAK-UP'!AY200</f>
        <v>6</v>
      </c>
      <c r="F299" s="1139"/>
      <c r="G299" s="1139"/>
      <c r="H299" s="1191"/>
      <c r="I299" s="1143"/>
      <c r="L299" s="1128"/>
      <c r="M299" s="1121"/>
    </row>
    <row r="300" spans="1:13" s="1123" customFormat="1" ht="40.5">
      <c r="A300" s="1145"/>
      <c r="B300" s="1151" t="s">
        <v>1786</v>
      </c>
      <c r="C300" s="1140"/>
      <c r="D300" s="1139" t="s">
        <v>44</v>
      </c>
      <c r="E300" s="1139">
        <f>'[61]MEASUREMENT BREAK-UP'!AY201</f>
        <v>8</v>
      </c>
      <c r="F300" s="1139"/>
      <c r="G300" s="1139"/>
      <c r="H300" s="1191"/>
      <c r="I300" s="1143"/>
      <c r="L300" s="1128"/>
      <c r="M300" s="1121"/>
    </row>
    <row r="301" spans="1:13" s="1123" customFormat="1">
      <c r="A301" s="1145"/>
      <c r="B301" s="1141"/>
      <c r="C301" s="1140"/>
      <c r="D301" s="1139"/>
      <c r="E301" s="1139"/>
      <c r="F301" s="1139"/>
      <c r="G301" s="1139"/>
      <c r="H301" s="1191"/>
      <c r="I301" s="1143"/>
      <c r="L301" s="1128"/>
      <c r="M301" s="1121"/>
    </row>
    <row r="302" spans="1:13" s="1123" customFormat="1" ht="121.5">
      <c r="A302" s="1140" t="s">
        <v>50</v>
      </c>
      <c r="B302" s="1141" t="s">
        <v>1787</v>
      </c>
      <c r="C302" s="1140">
        <v>1</v>
      </c>
      <c r="D302" s="1139"/>
      <c r="E302" s="1139"/>
      <c r="F302" s="1139"/>
      <c r="G302" s="1139"/>
      <c r="H302" s="1191"/>
      <c r="I302" s="1143"/>
      <c r="L302" s="1128"/>
      <c r="M302" s="1121"/>
    </row>
    <row r="303" spans="1:13" s="1123" customFormat="1" ht="40.5">
      <c r="A303" s="1140"/>
      <c r="B303" s="1141" t="s">
        <v>1788</v>
      </c>
      <c r="C303" s="1140"/>
      <c r="D303" s="1139" t="s">
        <v>44</v>
      </c>
      <c r="E303" s="1139"/>
      <c r="F303" s="1139"/>
      <c r="G303" s="1139"/>
      <c r="H303" s="1191"/>
      <c r="I303" s="1143"/>
      <c r="L303" s="1128"/>
      <c r="M303" s="1121"/>
    </row>
    <row r="304" spans="1:13" s="1123" customFormat="1">
      <c r="A304" s="1140" t="str">
        <f>IF(C304="","",COUNTA($C$227:C304))</f>
        <v/>
      </c>
      <c r="B304" s="1141"/>
      <c r="C304" s="1140"/>
      <c r="D304" s="1139"/>
      <c r="E304" s="1139"/>
      <c r="F304" s="1139"/>
      <c r="G304" s="1139"/>
      <c r="H304" s="1191"/>
      <c r="I304" s="1143"/>
      <c r="L304" s="1128"/>
      <c r="M304" s="1121"/>
    </row>
    <row r="305" spans="1:13" s="1123" customFormat="1" ht="119.25" customHeight="1">
      <c r="A305" s="1140" t="s">
        <v>52</v>
      </c>
      <c r="B305" s="1141" t="s">
        <v>1789</v>
      </c>
      <c r="C305" s="1140">
        <v>1</v>
      </c>
      <c r="D305" s="1139"/>
      <c r="E305" s="1139"/>
      <c r="F305" s="1139"/>
      <c r="G305" s="1139"/>
      <c r="H305" s="1191"/>
      <c r="I305" s="1143"/>
      <c r="L305" s="1128"/>
      <c r="M305" s="1121"/>
    </row>
    <row r="306" spans="1:13" s="1123" customFormat="1" ht="19.5" customHeight="1">
      <c r="A306" s="1140"/>
      <c r="B306" s="1141"/>
      <c r="C306" s="1140"/>
      <c r="D306" s="1139"/>
      <c r="E306" s="1139"/>
      <c r="F306" s="1139"/>
      <c r="G306" s="1139"/>
      <c r="H306" s="1191"/>
      <c r="I306" s="1143"/>
      <c r="L306" s="1128"/>
      <c r="M306" s="1121"/>
    </row>
    <row r="307" spans="1:13" s="1123" customFormat="1" ht="40.5">
      <c r="A307" s="1140" t="s">
        <v>53</v>
      </c>
      <c r="B307" s="1141" t="s">
        <v>1788</v>
      </c>
      <c r="C307" s="1140"/>
      <c r="D307" s="1139" t="s">
        <v>45</v>
      </c>
      <c r="E307" s="1139"/>
      <c r="F307" s="1139"/>
      <c r="G307" s="1139"/>
      <c r="H307" s="1191"/>
      <c r="I307" s="1143"/>
      <c r="L307" s="1128"/>
      <c r="M307" s="1121"/>
    </row>
    <row r="308" spans="1:13" s="1123" customFormat="1">
      <c r="A308" s="1140" t="str">
        <f>IF(C308="","",COUNTA($C$227:C308))</f>
        <v/>
      </c>
      <c r="B308" s="1141"/>
      <c r="C308" s="1140"/>
      <c r="D308" s="1139"/>
      <c r="E308" s="1139"/>
      <c r="F308" s="1139"/>
      <c r="G308" s="1139"/>
      <c r="H308" s="1191"/>
      <c r="I308" s="1143"/>
      <c r="L308" s="1128"/>
      <c r="M308" s="1121"/>
    </row>
    <row r="309" spans="1:13" s="1123" customFormat="1" ht="101.25">
      <c r="A309" s="1140" t="s">
        <v>54</v>
      </c>
      <c r="B309" s="1141" t="s">
        <v>1790</v>
      </c>
      <c r="C309" s="1140">
        <v>1</v>
      </c>
      <c r="D309" s="1139"/>
      <c r="E309" s="1139"/>
      <c r="F309" s="1139"/>
      <c r="G309" s="1139"/>
      <c r="H309" s="1191"/>
      <c r="I309" s="1143"/>
      <c r="L309" s="1128"/>
      <c r="M309" s="1121"/>
    </row>
    <row r="310" spans="1:13" s="1123" customFormat="1">
      <c r="A310" s="1145" t="str">
        <f>IF(C310="","",COUNTA($C$227:C310))</f>
        <v/>
      </c>
      <c r="B310" s="1141"/>
      <c r="C310" s="1140"/>
      <c r="D310" s="1139"/>
      <c r="E310" s="1139"/>
      <c r="F310" s="1139"/>
      <c r="G310" s="1139"/>
      <c r="H310" s="1191"/>
      <c r="I310" s="1143"/>
      <c r="L310" s="1128"/>
      <c r="M310" s="1121"/>
    </row>
    <row r="311" spans="1:13" s="1123" customFormat="1" ht="159.75" customHeight="1">
      <c r="A311" s="1140" t="s">
        <v>55</v>
      </c>
      <c r="B311" s="1141" t="s">
        <v>1924</v>
      </c>
      <c r="C311" s="1140">
        <v>1</v>
      </c>
      <c r="D311" s="1139"/>
      <c r="E311" s="1139"/>
      <c r="F311" s="1139"/>
      <c r="G311" s="1139"/>
      <c r="H311" s="1191"/>
      <c r="I311" s="1143"/>
      <c r="L311" s="1128"/>
      <c r="M311" s="1121"/>
    </row>
    <row r="312" spans="1:13" s="1123" customFormat="1">
      <c r="A312" s="1145"/>
      <c r="B312" s="1141" t="s">
        <v>1791</v>
      </c>
      <c r="C312" s="1140"/>
      <c r="D312" s="1139" t="s">
        <v>31</v>
      </c>
      <c r="E312" s="1139">
        <f>'[61]MEASUREMENT BREAK-UP'!AY212</f>
        <v>11</v>
      </c>
      <c r="F312" s="1139"/>
      <c r="G312" s="1139"/>
      <c r="H312" s="1191"/>
      <c r="I312" s="1143"/>
      <c r="L312" s="1128"/>
      <c r="M312" s="1121"/>
    </row>
    <row r="313" spans="1:13" s="1123" customFormat="1">
      <c r="A313" s="1145"/>
      <c r="B313" s="1141" t="s">
        <v>1792</v>
      </c>
      <c r="C313" s="1140"/>
      <c r="D313" s="1139" t="s">
        <v>45</v>
      </c>
      <c r="E313" s="1139"/>
      <c r="F313" s="1139"/>
      <c r="G313" s="1139"/>
      <c r="H313" s="1191"/>
      <c r="I313" s="1143"/>
      <c r="L313" s="1128"/>
      <c r="M313" s="1121"/>
    </row>
    <row r="314" spans="1:13" s="1123" customFormat="1">
      <c r="A314" s="1145" t="str">
        <f>IF(C314="","",COUNTA($C$227:C314))</f>
        <v/>
      </c>
      <c r="B314" s="1141"/>
      <c r="C314" s="1140"/>
      <c r="D314" s="1139"/>
      <c r="E314" s="1139"/>
      <c r="F314" s="1139"/>
      <c r="G314" s="1139"/>
      <c r="H314" s="1191"/>
      <c r="I314" s="1143"/>
      <c r="L314" s="1128"/>
      <c r="M314" s="1121"/>
    </row>
    <row r="315" spans="1:13" s="1123" customFormat="1">
      <c r="A315" s="1145"/>
      <c r="B315" s="1141"/>
      <c r="C315" s="1140"/>
      <c r="D315" s="1139"/>
      <c r="E315" s="1139"/>
      <c r="F315" s="1139"/>
      <c r="G315" s="1139"/>
      <c r="H315" s="1191"/>
      <c r="I315" s="1143"/>
      <c r="L315" s="1128"/>
      <c r="M315" s="1121"/>
    </row>
    <row r="316" spans="1:13" s="1123" customFormat="1">
      <c r="A316" s="1145"/>
      <c r="B316" s="1141"/>
      <c r="C316" s="1140"/>
      <c r="D316" s="1139"/>
      <c r="E316" s="1139"/>
      <c r="F316" s="1139"/>
      <c r="G316" s="1139"/>
      <c r="H316" s="1191"/>
      <c r="I316" s="1143"/>
      <c r="L316" s="1128"/>
      <c r="M316" s="1121"/>
    </row>
    <row r="317" spans="1:13" s="1123" customFormat="1">
      <c r="A317" s="1145"/>
      <c r="B317" s="1141"/>
      <c r="C317" s="1140"/>
      <c r="D317" s="1139"/>
      <c r="E317" s="1139"/>
      <c r="F317" s="1139"/>
      <c r="G317" s="1139"/>
      <c r="H317" s="1191"/>
      <c r="I317" s="1143"/>
      <c r="L317" s="1128"/>
      <c r="M317" s="1121"/>
    </row>
    <row r="318" spans="1:13" s="1123" customFormat="1">
      <c r="A318" s="1145"/>
      <c r="B318" s="1141"/>
      <c r="C318" s="1140"/>
      <c r="D318" s="1139"/>
      <c r="E318" s="1139"/>
      <c r="F318" s="1139"/>
      <c r="G318" s="1139"/>
      <c r="H318" s="1191"/>
      <c r="I318" s="1143"/>
      <c r="L318" s="1128"/>
      <c r="M318" s="1121"/>
    </row>
    <row r="319" spans="1:13" s="1123" customFormat="1">
      <c r="A319" s="1145"/>
      <c r="B319" s="1141"/>
      <c r="C319" s="1140"/>
      <c r="D319" s="1139"/>
      <c r="E319" s="1139"/>
      <c r="F319" s="1139"/>
      <c r="G319" s="1139"/>
      <c r="H319" s="1191"/>
      <c r="I319" s="1143"/>
      <c r="L319" s="1128"/>
      <c r="M319" s="1121"/>
    </row>
    <row r="320" spans="1:13" s="1123" customFormat="1">
      <c r="A320" s="1145"/>
      <c r="B320" s="1178" t="s">
        <v>1540</v>
      </c>
      <c r="C320" s="1140"/>
      <c r="D320" s="1139"/>
      <c r="E320" s="1139"/>
      <c r="F320" s="1139"/>
      <c r="G320" s="1139"/>
      <c r="H320" s="1191"/>
      <c r="I320" s="1179"/>
      <c r="L320" s="1128"/>
      <c r="M320" s="1121"/>
    </row>
    <row r="321" spans="1:13" s="1123" customFormat="1">
      <c r="A321" s="1145"/>
      <c r="B321" s="1141"/>
      <c r="C321" s="1140"/>
      <c r="D321" s="1139"/>
      <c r="E321" s="1139"/>
      <c r="F321" s="1139"/>
      <c r="G321" s="1139"/>
      <c r="H321" s="1191"/>
      <c r="I321" s="1143"/>
      <c r="L321" s="1128"/>
      <c r="M321" s="1121"/>
    </row>
    <row r="322" spans="1:13" s="1123" customFormat="1">
      <c r="A322" s="1145"/>
      <c r="B322" s="1141"/>
      <c r="C322" s="1140"/>
      <c r="D322" s="1139"/>
      <c r="E322" s="1139"/>
      <c r="F322" s="1139"/>
      <c r="G322" s="1139"/>
      <c r="H322" s="1191"/>
      <c r="I322" s="1143"/>
      <c r="L322" s="1128"/>
      <c r="M322" s="1121"/>
    </row>
    <row r="323" spans="1:13" s="1123" customFormat="1">
      <c r="A323" s="1202"/>
      <c r="B323" s="1182"/>
      <c r="C323" s="1181"/>
      <c r="D323" s="1183"/>
      <c r="E323" s="1183"/>
      <c r="F323" s="1183"/>
      <c r="G323" s="1183"/>
      <c r="H323" s="1207"/>
      <c r="I323" s="1180"/>
      <c r="L323" s="1128"/>
      <c r="M323" s="1121"/>
    </row>
    <row r="324" spans="1:13" s="1123" customFormat="1">
      <c r="A324" s="1204"/>
      <c r="B324" s="1197"/>
      <c r="C324" s="1196"/>
      <c r="D324" s="1198"/>
      <c r="E324" s="1198"/>
      <c r="F324" s="1198"/>
      <c r="G324" s="1198"/>
      <c r="H324" s="1211"/>
      <c r="I324" s="1179"/>
      <c r="L324" s="1128"/>
      <c r="M324" s="1121"/>
    </row>
    <row r="325" spans="1:13" s="1123" customFormat="1">
      <c r="A325" s="1145"/>
      <c r="B325" s="1178" t="s">
        <v>1541</v>
      </c>
      <c r="C325" s="1140"/>
      <c r="D325" s="1139"/>
      <c r="E325" s="1139"/>
      <c r="F325" s="1139"/>
      <c r="G325" s="1139"/>
      <c r="H325" s="1191"/>
      <c r="I325" s="1180"/>
      <c r="L325" s="1128"/>
      <c r="M325" s="1121"/>
    </row>
    <row r="326" spans="1:13" s="1123" customFormat="1">
      <c r="A326" s="1145"/>
      <c r="B326" s="1141"/>
      <c r="C326" s="1140"/>
      <c r="D326" s="1139"/>
      <c r="E326" s="1139"/>
      <c r="F326" s="1139"/>
      <c r="G326" s="1139"/>
      <c r="H326" s="1191"/>
      <c r="I326" s="1143"/>
      <c r="L326" s="1128"/>
      <c r="M326" s="1121"/>
    </row>
    <row r="327" spans="1:13" s="1123" customFormat="1">
      <c r="A327" s="1145"/>
      <c r="B327" s="1141"/>
      <c r="C327" s="1140"/>
      <c r="D327" s="1139"/>
      <c r="E327" s="1139"/>
      <c r="F327" s="1139"/>
      <c r="G327" s="1139"/>
      <c r="H327" s="1191"/>
      <c r="I327" s="1143"/>
      <c r="L327" s="1128"/>
      <c r="M327" s="1121"/>
    </row>
    <row r="328" spans="1:13" s="1123" customFormat="1" ht="117" customHeight="1">
      <c r="A328" s="1140" t="s">
        <v>49</v>
      </c>
      <c r="B328" s="1141" t="s">
        <v>1925</v>
      </c>
      <c r="C328" s="1140">
        <v>1</v>
      </c>
      <c r="D328" s="1139"/>
      <c r="E328" s="1139"/>
      <c r="F328" s="1139"/>
      <c r="G328" s="1139"/>
      <c r="H328" s="1191"/>
      <c r="I328" s="1143"/>
      <c r="L328" s="1128"/>
      <c r="M328" s="1121"/>
    </row>
    <row r="329" spans="1:13" s="1123" customFormat="1" ht="40.5">
      <c r="A329" s="1145"/>
      <c r="B329" s="1141" t="s">
        <v>1793</v>
      </c>
      <c r="C329" s="1140"/>
      <c r="D329" s="1139" t="s">
        <v>45</v>
      </c>
      <c r="E329" s="1139"/>
      <c r="F329" s="1139"/>
      <c r="G329" s="1139"/>
      <c r="H329" s="1191"/>
      <c r="I329" s="1143"/>
      <c r="L329" s="1128"/>
      <c r="M329" s="1121"/>
    </row>
    <row r="330" spans="1:13" s="1123" customFormat="1">
      <c r="A330" s="1145" t="str">
        <f>IF(C330="","",COUNTA($C$227:C330))</f>
        <v/>
      </c>
      <c r="B330" s="1141"/>
      <c r="C330" s="1140"/>
      <c r="D330" s="1139"/>
      <c r="E330" s="1139"/>
      <c r="F330" s="1139"/>
      <c r="G330" s="1139"/>
      <c r="H330" s="1191"/>
      <c r="I330" s="1143"/>
      <c r="L330" s="1128"/>
      <c r="M330" s="1121"/>
    </row>
    <row r="331" spans="1:13" s="1123" customFormat="1" ht="96.75" customHeight="1">
      <c r="A331" s="1140" t="s">
        <v>50</v>
      </c>
      <c r="B331" s="1141" t="s">
        <v>1926</v>
      </c>
      <c r="C331" s="1140">
        <v>1</v>
      </c>
      <c r="D331" s="1139"/>
      <c r="E331" s="1139"/>
      <c r="F331" s="1139"/>
      <c r="G331" s="1139"/>
      <c r="H331" s="1191"/>
      <c r="I331" s="1143"/>
      <c r="L331" s="1128"/>
      <c r="M331" s="1121"/>
    </row>
    <row r="332" spans="1:13" s="1123" customFormat="1">
      <c r="A332" s="1140"/>
      <c r="B332" s="1141" t="s">
        <v>1794</v>
      </c>
      <c r="C332" s="1140"/>
      <c r="D332" s="1139" t="s">
        <v>45</v>
      </c>
      <c r="E332" s="1139"/>
      <c r="F332" s="1139"/>
      <c r="G332" s="1139"/>
      <c r="H332" s="1191"/>
      <c r="I332" s="1143"/>
      <c r="L332" s="1128"/>
      <c r="M332" s="1121"/>
    </row>
    <row r="333" spans="1:13" s="1123" customFormat="1">
      <c r="A333" s="1140" t="str">
        <f>IF(C333="","",COUNTA($C$227:C333))</f>
        <v/>
      </c>
      <c r="B333" s="1141"/>
      <c r="C333" s="1140"/>
      <c r="D333" s="1139"/>
      <c r="E333" s="1139"/>
      <c r="F333" s="1139"/>
      <c r="G333" s="1139"/>
      <c r="H333" s="1191"/>
      <c r="I333" s="1143"/>
      <c r="L333" s="1128"/>
      <c r="M333" s="1121"/>
    </row>
    <row r="334" spans="1:13" ht="138.75" customHeight="1">
      <c r="A334" s="1140" t="s">
        <v>52</v>
      </c>
      <c r="B334" s="1151" t="s">
        <v>1927</v>
      </c>
      <c r="C334" s="1140">
        <v>1</v>
      </c>
      <c r="D334" s="1139"/>
      <c r="E334" s="1139"/>
      <c r="F334" s="1139"/>
      <c r="G334" s="1139"/>
      <c r="H334" s="1191"/>
      <c r="I334" s="1143"/>
      <c r="L334" s="1128"/>
    </row>
    <row r="335" spans="1:13">
      <c r="A335" s="1145"/>
      <c r="B335" s="1163" t="s">
        <v>1795</v>
      </c>
      <c r="C335" s="1140"/>
      <c r="D335" s="1139" t="s">
        <v>45</v>
      </c>
      <c r="E335" s="1139"/>
      <c r="F335" s="1139"/>
      <c r="G335" s="1139"/>
      <c r="H335" s="1191"/>
      <c r="I335" s="1143"/>
      <c r="L335" s="1128"/>
    </row>
    <row r="336" spans="1:13">
      <c r="A336" s="1145"/>
      <c r="B336" s="1163" t="s">
        <v>1796</v>
      </c>
      <c r="C336" s="1140"/>
      <c r="D336" s="1139" t="s">
        <v>45</v>
      </c>
      <c r="E336" s="1139"/>
      <c r="F336" s="1139"/>
      <c r="G336" s="1139"/>
      <c r="H336" s="1191"/>
      <c r="I336" s="1143"/>
      <c r="L336" s="1128"/>
    </row>
    <row r="337" spans="1:13">
      <c r="A337" s="1145"/>
      <c r="B337" s="1163" t="s">
        <v>1797</v>
      </c>
      <c r="C337" s="1140"/>
      <c r="D337" s="1139" t="s">
        <v>45</v>
      </c>
      <c r="E337" s="1139"/>
      <c r="F337" s="1139"/>
      <c r="G337" s="1139"/>
      <c r="H337" s="1191"/>
      <c r="I337" s="1143"/>
      <c r="L337" s="1128"/>
    </row>
    <row r="338" spans="1:13">
      <c r="A338" s="1145"/>
      <c r="B338" s="1163" t="s">
        <v>1798</v>
      </c>
      <c r="C338" s="1140"/>
      <c r="D338" s="1139" t="s">
        <v>31</v>
      </c>
      <c r="E338" s="1139">
        <f>'[61]MEASUREMENT BREAK-UP'!AY225</f>
        <v>11</v>
      </c>
      <c r="F338" s="1139"/>
      <c r="G338" s="1139"/>
      <c r="H338" s="1191"/>
      <c r="I338" s="1143"/>
      <c r="L338" s="1128"/>
    </row>
    <row r="339" spans="1:13">
      <c r="A339" s="1145" t="str">
        <f>IF(C339="","",COUNTA($C$227:C339))</f>
        <v/>
      </c>
      <c r="B339" s="1141"/>
      <c r="C339" s="1140"/>
      <c r="D339" s="1139"/>
      <c r="E339" s="1139"/>
      <c r="F339" s="1139"/>
      <c r="G339" s="1139"/>
      <c r="H339" s="1191"/>
      <c r="I339" s="1143"/>
      <c r="L339" s="1128"/>
    </row>
    <row r="340" spans="1:13" ht="121.5">
      <c r="A340" s="1140" t="s">
        <v>53</v>
      </c>
      <c r="B340" s="1141" t="s">
        <v>1928</v>
      </c>
      <c r="C340" s="1140">
        <v>1</v>
      </c>
      <c r="D340" s="1139" t="s">
        <v>45</v>
      </c>
      <c r="E340" s="1139"/>
      <c r="F340" s="1139"/>
      <c r="G340" s="1139"/>
      <c r="H340" s="1191"/>
      <c r="I340" s="1143"/>
      <c r="L340" s="1128"/>
    </row>
    <row r="341" spans="1:13">
      <c r="A341" s="1140"/>
      <c r="B341" s="1141"/>
      <c r="C341" s="1140"/>
      <c r="D341" s="1139"/>
      <c r="E341" s="1139"/>
      <c r="F341" s="1139"/>
      <c r="G341" s="1139"/>
      <c r="H341" s="1191"/>
      <c r="I341" s="1143"/>
      <c r="L341" s="1128"/>
    </row>
    <row r="342" spans="1:13" s="1124" customFormat="1" ht="101.25">
      <c r="A342" s="1140" t="s">
        <v>54</v>
      </c>
      <c r="B342" s="1141" t="s">
        <v>1929</v>
      </c>
      <c r="C342" s="1140">
        <v>1</v>
      </c>
      <c r="D342" s="1139" t="s">
        <v>45</v>
      </c>
      <c r="E342" s="1139"/>
      <c r="F342" s="1139"/>
      <c r="G342" s="1139"/>
      <c r="H342" s="1191"/>
      <c r="I342" s="1143"/>
      <c r="L342" s="1128"/>
      <c r="M342" s="1121"/>
    </row>
    <row r="343" spans="1:13" s="1123" customFormat="1">
      <c r="A343" s="1140" t="str">
        <f>IF(C343="","",COUNTA($C$227:C343))</f>
        <v/>
      </c>
      <c r="B343" s="1141"/>
      <c r="C343" s="1140"/>
      <c r="D343" s="1139"/>
      <c r="E343" s="1139"/>
      <c r="F343" s="1139"/>
      <c r="G343" s="1139"/>
      <c r="H343" s="1191"/>
      <c r="I343" s="1143"/>
      <c r="L343" s="1128"/>
      <c r="M343" s="1121"/>
    </row>
    <row r="344" spans="1:13" s="1124" customFormat="1" ht="135" customHeight="1">
      <c r="A344" s="1140" t="s">
        <v>55</v>
      </c>
      <c r="B344" s="1141" t="s">
        <v>1930</v>
      </c>
      <c r="C344" s="1140">
        <v>1</v>
      </c>
      <c r="D344" s="1139"/>
      <c r="E344" s="1139"/>
      <c r="F344" s="1139"/>
      <c r="G344" s="1139"/>
      <c r="H344" s="1191"/>
      <c r="I344" s="1143"/>
      <c r="L344" s="1128"/>
      <c r="M344" s="1121"/>
    </row>
    <row r="345" spans="1:13" s="1124" customFormat="1">
      <c r="A345" s="1140"/>
      <c r="B345" s="1141" t="s">
        <v>1799</v>
      </c>
      <c r="C345" s="1140"/>
      <c r="D345" s="1139" t="s">
        <v>45</v>
      </c>
      <c r="E345" s="1139"/>
      <c r="F345" s="1139"/>
      <c r="G345" s="1139"/>
      <c r="H345" s="1191"/>
      <c r="I345" s="1143"/>
      <c r="L345" s="1128"/>
      <c r="M345" s="1121"/>
    </row>
    <row r="346" spans="1:13" s="1124" customFormat="1">
      <c r="A346" s="1140"/>
      <c r="B346" s="1141" t="s">
        <v>1800</v>
      </c>
      <c r="C346" s="1140"/>
      <c r="D346" s="1139" t="s">
        <v>31</v>
      </c>
      <c r="E346" s="1139"/>
      <c r="F346" s="1139"/>
      <c r="G346" s="1139"/>
      <c r="H346" s="1191"/>
      <c r="I346" s="1143"/>
      <c r="L346" s="1128"/>
      <c r="M346" s="1121"/>
    </row>
    <row r="347" spans="1:13" s="1124" customFormat="1">
      <c r="A347" s="1140" t="str">
        <f>IF(C347="","",COUNTA($C$227:C347))</f>
        <v/>
      </c>
      <c r="B347" s="1141"/>
      <c r="C347" s="1140"/>
      <c r="D347" s="1139"/>
      <c r="E347" s="1139"/>
      <c r="F347" s="1139"/>
      <c r="G347" s="1139"/>
      <c r="H347" s="1191"/>
      <c r="I347" s="1143"/>
      <c r="L347" s="1128"/>
      <c r="M347" s="1121"/>
    </row>
    <row r="348" spans="1:13" s="1124" customFormat="1">
      <c r="A348" s="1140"/>
      <c r="B348" s="1141"/>
      <c r="C348" s="1140"/>
      <c r="D348" s="1139"/>
      <c r="E348" s="1139"/>
      <c r="F348" s="1139"/>
      <c r="G348" s="1139"/>
      <c r="H348" s="1191"/>
      <c r="I348" s="1143"/>
      <c r="L348" s="1128"/>
      <c r="M348" s="1121"/>
    </row>
    <row r="349" spans="1:13" s="1124" customFormat="1">
      <c r="A349" s="1140"/>
      <c r="B349" s="1141"/>
      <c r="C349" s="1140"/>
      <c r="D349" s="1139"/>
      <c r="E349" s="1139"/>
      <c r="F349" s="1139"/>
      <c r="G349" s="1139"/>
      <c r="H349" s="1191"/>
      <c r="I349" s="1143"/>
      <c r="L349" s="1128"/>
      <c r="M349" s="1121"/>
    </row>
    <row r="350" spans="1:13" s="1124" customFormat="1">
      <c r="A350" s="1140"/>
      <c r="B350" s="1141"/>
      <c r="C350" s="1140"/>
      <c r="D350" s="1139"/>
      <c r="E350" s="1139"/>
      <c r="F350" s="1139"/>
      <c r="G350" s="1139"/>
      <c r="H350" s="1191"/>
      <c r="I350" s="1143"/>
      <c r="L350" s="1128"/>
      <c r="M350" s="1121"/>
    </row>
    <row r="351" spans="1:13" s="1124" customFormat="1">
      <c r="A351" s="1140"/>
      <c r="B351" s="1141"/>
      <c r="C351" s="1140"/>
      <c r="D351" s="1139"/>
      <c r="E351" s="1139"/>
      <c r="F351" s="1139"/>
      <c r="G351" s="1139"/>
      <c r="H351" s="1191"/>
      <c r="I351" s="1143"/>
      <c r="L351" s="1128"/>
      <c r="M351" s="1121"/>
    </row>
    <row r="352" spans="1:13" s="1124" customFormat="1">
      <c r="A352" s="1140"/>
      <c r="B352" s="1178" t="s">
        <v>1481</v>
      </c>
      <c r="C352" s="1140"/>
      <c r="D352" s="1139"/>
      <c r="E352" s="1139"/>
      <c r="F352" s="1139"/>
      <c r="G352" s="1139"/>
      <c r="H352" s="1191"/>
      <c r="I352" s="1179"/>
      <c r="L352" s="1128"/>
      <c r="M352" s="1121"/>
    </row>
    <row r="353" spans="1:13" s="1124" customFormat="1">
      <c r="A353" s="1140"/>
      <c r="B353" s="1141"/>
      <c r="C353" s="1140"/>
      <c r="D353" s="1139"/>
      <c r="E353" s="1139"/>
      <c r="F353" s="1139"/>
      <c r="G353" s="1139"/>
      <c r="H353" s="1191"/>
      <c r="I353" s="1143"/>
      <c r="L353" s="1128"/>
      <c r="M353" s="1121"/>
    </row>
    <row r="354" spans="1:13" s="1124" customFormat="1">
      <c r="A354" s="1181"/>
      <c r="B354" s="1182"/>
      <c r="C354" s="1181"/>
      <c r="D354" s="1183"/>
      <c r="E354" s="1183"/>
      <c r="F354" s="1183"/>
      <c r="G354" s="1183"/>
      <c r="H354" s="1207"/>
      <c r="I354" s="1180"/>
      <c r="L354" s="1128"/>
      <c r="M354" s="1121"/>
    </row>
    <row r="355" spans="1:13" s="1124" customFormat="1">
      <c r="A355" s="1196"/>
      <c r="B355" s="1197"/>
      <c r="C355" s="1196"/>
      <c r="D355" s="1198"/>
      <c r="E355" s="1198"/>
      <c r="F355" s="1198"/>
      <c r="G355" s="1198"/>
      <c r="H355" s="1211"/>
      <c r="I355" s="1179"/>
      <c r="L355" s="1128"/>
      <c r="M355" s="1121"/>
    </row>
    <row r="356" spans="1:13" s="1124" customFormat="1">
      <c r="A356" s="1140"/>
      <c r="B356" s="1178" t="s">
        <v>1482</v>
      </c>
      <c r="C356" s="1140"/>
      <c r="D356" s="1139"/>
      <c r="E356" s="1139"/>
      <c r="F356" s="1139"/>
      <c r="G356" s="1139"/>
      <c r="H356" s="1191"/>
      <c r="I356" s="1180"/>
      <c r="L356" s="1128"/>
      <c r="M356" s="1121"/>
    </row>
    <row r="357" spans="1:13" s="1124" customFormat="1">
      <c r="A357" s="1140"/>
      <c r="B357" s="1141"/>
      <c r="C357" s="1140"/>
      <c r="D357" s="1139"/>
      <c r="E357" s="1139"/>
      <c r="F357" s="1139"/>
      <c r="G357" s="1139"/>
      <c r="H357" s="1191"/>
      <c r="I357" s="1143"/>
      <c r="L357" s="1128"/>
      <c r="M357" s="1121"/>
    </row>
    <row r="358" spans="1:13" s="1124" customFormat="1" ht="351" customHeight="1">
      <c r="A358" s="1140"/>
      <c r="B358" s="1141" t="s">
        <v>1931</v>
      </c>
      <c r="C358" s="1140">
        <v>1</v>
      </c>
      <c r="D358" s="1139"/>
      <c r="E358" s="1139"/>
      <c r="F358" s="1139"/>
      <c r="G358" s="1139"/>
      <c r="H358" s="1191"/>
      <c r="I358" s="1143"/>
      <c r="L358" s="1128"/>
      <c r="M358" s="1121"/>
    </row>
    <row r="359" spans="1:13" s="1124" customFormat="1" ht="47.25" customHeight="1">
      <c r="A359" s="1140" t="s">
        <v>49</v>
      </c>
      <c r="B359" s="1141" t="s">
        <v>1932</v>
      </c>
      <c r="C359" s="1152"/>
      <c r="D359" s="1139" t="s">
        <v>45</v>
      </c>
      <c r="E359" s="1139"/>
      <c r="F359" s="1139"/>
      <c r="G359" s="1139"/>
      <c r="H359" s="1191"/>
      <c r="I359" s="1143"/>
      <c r="L359" s="1128"/>
      <c r="M359" s="1121"/>
    </row>
    <row r="360" spans="1:13" s="1124" customFormat="1" ht="40.5">
      <c r="A360" s="1140" t="s">
        <v>50</v>
      </c>
      <c r="B360" s="1141" t="s">
        <v>1933</v>
      </c>
      <c r="C360" s="1140"/>
      <c r="D360" s="1139" t="s">
        <v>45</v>
      </c>
      <c r="E360" s="1139"/>
      <c r="F360" s="1139"/>
      <c r="G360" s="1139"/>
      <c r="H360" s="1191"/>
      <c r="I360" s="1143"/>
      <c r="L360" s="1128"/>
      <c r="M360" s="1121"/>
    </row>
    <row r="361" spans="1:13" s="1123" customFormat="1">
      <c r="A361" s="1155"/>
      <c r="B361" s="1141"/>
      <c r="C361" s="1141"/>
      <c r="D361" s="1139"/>
      <c r="E361" s="1139"/>
      <c r="F361" s="1139"/>
      <c r="G361" s="1139"/>
      <c r="H361" s="1191"/>
      <c r="I361" s="1153"/>
      <c r="L361" s="1128"/>
      <c r="M361" s="1121"/>
    </row>
    <row r="362" spans="1:13" s="1123" customFormat="1" ht="73.5" customHeight="1" thickBot="1">
      <c r="A362" s="1130"/>
      <c r="B362" s="1131" t="s">
        <v>1801</v>
      </c>
      <c r="C362" s="1130"/>
      <c r="D362" s="1131"/>
      <c r="E362" s="1131"/>
      <c r="F362" s="1131"/>
      <c r="G362" s="1131"/>
      <c r="H362" s="1194"/>
      <c r="I362" s="1203"/>
      <c r="L362" s="1149"/>
      <c r="M362" s="1121"/>
    </row>
    <row r="363" spans="1:13" s="1123" customFormat="1" ht="21" thickTop="1">
      <c r="A363" s="1155"/>
      <c r="B363" s="1131"/>
      <c r="C363" s="1164"/>
      <c r="D363" s="1139"/>
      <c r="E363" s="1139"/>
      <c r="F363" s="1139"/>
      <c r="G363" s="1139"/>
      <c r="H363" s="1187"/>
      <c r="I363" s="1153"/>
      <c r="L363" s="1160"/>
      <c r="M363" s="1121"/>
    </row>
    <row r="364" spans="1:13" s="1123" customFormat="1">
      <c r="A364" s="1155"/>
      <c r="B364" s="1131"/>
      <c r="C364" s="1164"/>
      <c r="D364" s="1139"/>
      <c r="E364" s="1139"/>
      <c r="F364" s="1139"/>
      <c r="G364" s="1139"/>
      <c r="H364" s="1187"/>
      <c r="I364" s="1153"/>
      <c r="L364" s="1160"/>
      <c r="M364" s="1121"/>
    </row>
    <row r="365" spans="1:13" s="1123" customFormat="1">
      <c r="A365" s="1155"/>
      <c r="B365" s="1131"/>
      <c r="C365" s="1164"/>
      <c r="D365" s="1139"/>
      <c r="E365" s="1139"/>
      <c r="F365" s="1139"/>
      <c r="G365" s="1139"/>
      <c r="H365" s="1187"/>
      <c r="I365" s="1153"/>
      <c r="L365" s="1160"/>
      <c r="M365" s="1121"/>
    </row>
    <row r="366" spans="1:13" s="1123" customFormat="1">
      <c r="A366" s="1155"/>
      <c r="B366" s="1131"/>
      <c r="C366" s="1164"/>
      <c r="D366" s="1139"/>
      <c r="E366" s="1139"/>
      <c r="F366" s="1139"/>
      <c r="G366" s="1139"/>
      <c r="H366" s="1187"/>
      <c r="I366" s="1153"/>
      <c r="L366" s="1160"/>
      <c r="M366" s="1121"/>
    </row>
    <row r="367" spans="1:13" s="1123" customFormat="1">
      <c r="A367" s="1155"/>
      <c r="B367" s="1131"/>
      <c r="C367" s="1164"/>
      <c r="D367" s="1139"/>
      <c r="E367" s="1139"/>
      <c r="F367" s="1139"/>
      <c r="G367" s="1139"/>
      <c r="H367" s="1187"/>
      <c r="I367" s="1153"/>
      <c r="L367" s="1160"/>
      <c r="M367" s="1121"/>
    </row>
    <row r="368" spans="1:13" s="1123" customFormat="1">
      <c r="A368" s="1155"/>
      <c r="B368" s="1131"/>
      <c r="C368" s="1164"/>
      <c r="D368" s="1139"/>
      <c r="E368" s="1139"/>
      <c r="F368" s="1139"/>
      <c r="G368" s="1139"/>
      <c r="H368" s="1187"/>
      <c r="I368" s="1153"/>
      <c r="L368" s="1160"/>
      <c r="M368" s="1121"/>
    </row>
    <row r="369" spans="1:13" s="1123" customFormat="1">
      <c r="A369" s="1155"/>
      <c r="B369" s="1131"/>
      <c r="C369" s="1164"/>
      <c r="D369" s="1139"/>
      <c r="E369" s="1139"/>
      <c r="F369" s="1139"/>
      <c r="G369" s="1139"/>
      <c r="H369" s="1187"/>
      <c r="I369" s="1153"/>
      <c r="L369" s="1160"/>
      <c r="M369" s="1121"/>
    </row>
    <row r="370" spans="1:13" s="1123" customFormat="1">
      <c r="A370" s="1155"/>
      <c r="B370" s="1131"/>
      <c r="C370" s="1164"/>
      <c r="D370" s="1139"/>
      <c r="E370" s="1139"/>
      <c r="F370" s="1139"/>
      <c r="G370" s="1139"/>
      <c r="H370" s="1187"/>
      <c r="I370" s="1153"/>
      <c r="L370" s="1160"/>
      <c r="M370" s="1121"/>
    </row>
    <row r="371" spans="1:13" s="1123" customFormat="1">
      <c r="A371" s="1155"/>
      <c r="B371" s="1131"/>
      <c r="C371" s="1164"/>
      <c r="D371" s="1139"/>
      <c r="E371" s="1139"/>
      <c r="F371" s="1139"/>
      <c r="G371" s="1139"/>
      <c r="H371" s="1187"/>
      <c r="I371" s="1153"/>
      <c r="L371" s="1160"/>
      <c r="M371" s="1121"/>
    </row>
    <row r="372" spans="1:13" s="1123" customFormat="1">
      <c r="A372" s="1155"/>
      <c r="B372" s="1131"/>
      <c r="C372" s="1164"/>
      <c r="D372" s="1139"/>
      <c r="E372" s="1139"/>
      <c r="F372" s="1139"/>
      <c r="G372" s="1139"/>
      <c r="H372" s="1187"/>
      <c r="I372" s="1153"/>
      <c r="L372" s="1160"/>
      <c r="M372" s="1121"/>
    </row>
    <row r="373" spans="1:13" s="1123" customFormat="1">
      <c r="A373" s="1155"/>
      <c r="B373" s="1131"/>
      <c r="C373" s="1164"/>
      <c r="D373" s="1139"/>
      <c r="E373" s="1139"/>
      <c r="F373" s="1139"/>
      <c r="G373" s="1139"/>
      <c r="H373" s="1187"/>
      <c r="I373" s="1153"/>
      <c r="L373" s="1160"/>
      <c r="M373" s="1121"/>
    </row>
    <row r="374" spans="1:13" s="1123" customFormat="1">
      <c r="A374" s="1155"/>
      <c r="B374" s="1131"/>
      <c r="C374" s="1164"/>
      <c r="D374" s="1139"/>
      <c r="E374" s="1139"/>
      <c r="F374" s="1139"/>
      <c r="G374" s="1139"/>
      <c r="H374" s="1187"/>
      <c r="I374" s="1153"/>
      <c r="L374" s="1160"/>
      <c r="M374" s="1121"/>
    </row>
    <row r="375" spans="1:13" s="1123" customFormat="1">
      <c r="A375" s="1155"/>
      <c r="B375" s="1131"/>
      <c r="C375" s="1164"/>
      <c r="D375" s="1139"/>
      <c r="E375" s="1139"/>
      <c r="F375" s="1139"/>
      <c r="G375" s="1139"/>
      <c r="H375" s="1187"/>
      <c r="I375" s="1153"/>
      <c r="L375" s="1160"/>
      <c r="M375" s="1121"/>
    </row>
    <row r="376" spans="1:13" s="1123" customFormat="1">
      <c r="A376" s="1155"/>
      <c r="B376" s="1131"/>
      <c r="C376" s="1164"/>
      <c r="D376" s="1139"/>
      <c r="E376" s="1139"/>
      <c r="F376" s="1139"/>
      <c r="G376" s="1139"/>
      <c r="H376" s="1187"/>
      <c r="I376" s="1153"/>
      <c r="L376" s="1160"/>
      <c r="M376" s="1121"/>
    </row>
    <row r="377" spans="1:13" s="1123" customFormat="1">
      <c r="A377" s="1155"/>
      <c r="B377" s="1131"/>
      <c r="C377" s="1164"/>
      <c r="D377" s="1139"/>
      <c r="E377" s="1139"/>
      <c r="F377" s="1139"/>
      <c r="G377" s="1139"/>
      <c r="H377" s="1187"/>
      <c r="I377" s="1153"/>
      <c r="L377" s="1160"/>
      <c r="M377" s="1121"/>
    </row>
    <row r="378" spans="1:13" s="1123" customFormat="1">
      <c r="A378" s="1155"/>
      <c r="B378" s="1131"/>
      <c r="C378" s="1164"/>
      <c r="D378" s="1139"/>
      <c r="E378" s="1139"/>
      <c r="F378" s="1139"/>
      <c r="G378" s="1139"/>
      <c r="H378" s="1187"/>
      <c r="I378" s="1153"/>
      <c r="L378" s="1160"/>
      <c r="M378" s="1121"/>
    </row>
    <row r="379" spans="1:13" s="1123" customFormat="1">
      <c r="A379" s="1155"/>
      <c r="B379" s="1131"/>
      <c r="C379" s="1164"/>
      <c r="D379" s="1139"/>
      <c r="E379" s="1139"/>
      <c r="F379" s="1139"/>
      <c r="G379" s="1139"/>
      <c r="H379" s="1187"/>
      <c r="I379" s="1153"/>
      <c r="L379" s="1160"/>
      <c r="M379" s="1121"/>
    </row>
    <row r="380" spans="1:13" s="1123" customFormat="1">
      <c r="A380" s="1155"/>
      <c r="B380" s="1131"/>
      <c r="C380" s="1164"/>
      <c r="D380" s="1139"/>
      <c r="E380" s="1139"/>
      <c r="F380" s="1139"/>
      <c r="G380" s="1139"/>
      <c r="H380" s="1187"/>
      <c r="I380" s="1153"/>
      <c r="L380" s="1160"/>
      <c r="M380" s="1121"/>
    </row>
    <row r="381" spans="1:13" s="1123" customFormat="1">
      <c r="A381" s="1155"/>
      <c r="B381" s="1131"/>
      <c r="C381" s="1164"/>
      <c r="D381" s="1139"/>
      <c r="E381" s="1139"/>
      <c r="F381" s="1139"/>
      <c r="G381" s="1139"/>
      <c r="H381" s="1187"/>
      <c r="I381" s="1153"/>
      <c r="L381" s="1160"/>
      <c r="M381" s="1121"/>
    </row>
    <row r="382" spans="1:13" s="1123" customFormat="1">
      <c r="A382" s="1155"/>
      <c r="B382" s="1131"/>
      <c r="C382" s="1164"/>
      <c r="D382" s="1139"/>
      <c r="E382" s="1139"/>
      <c r="F382" s="1139"/>
      <c r="G382" s="1139"/>
      <c r="H382" s="1187"/>
      <c r="I382" s="1153"/>
      <c r="L382" s="1160"/>
      <c r="M382" s="1121"/>
    </row>
    <row r="383" spans="1:13" s="1123" customFormat="1">
      <c r="A383" s="1155"/>
      <c r="B383" s="1131"/>
      <c r="C383" s="1164"/>
      <c r="D383" s="1139"/>
      <c r="E383" s="1139"/>
      <c r="F383" s="1139"/>
      <c r="G383" s="1139"/>
      <c r="H383" s="1187"/>
      <c r="I383" s="1153"/>
      <c r="L383" s="1160"/>
      <c r="M383" s="1121"/>
    </row>
    <row r="384" spans="1:13" s="1123" customFormat="1">
      <c r="A384" s="1155"/>
      <c r="B384" s="1131"/>
      <c r="C384" s="1164"/>
      <c r="D384" s="1139"/>
      <c r="E384" s="1139"/>
      <c r="F384" s="1139"/>
      <c r="G384" s="1139"/>
      <c r="H384" s="1187"/>
      <c r="I384" s="1153"/>
      <c r="L384" s="1160"/>
      <c r="M384" s="1121"/>
    </row>
    <row r="385" spans="1:13" s="1123" customFormat="1">
      <c r="A385" s="1155"/>
      <c r="B385" s="1131"/>
      <c r="C385" s="1164"/>
      <c r="D385" s="1139"/>
      <c r="E385" s="1139"/>
      <c r="F385" s="1139"/>
      <c r="G385" s="1139"/>
      <c r="H385" s="1187"/>
      <c r="I385" s="1153"/>
      <c r="L385" s="1160"/>
      <c r="M385" s="1121"/>
    </row>
    <row r="386" spans="1:13" s="1123" customFormat="1">
      <c r="A386" s="1155"/>
      <c r="B386" s="1131"/>
      <c r="C386" s="1164"/>
      <c r="D386" s="1139"/>
      <c r="E386" s="1139"/>
      <c r="F386" s="1139"/>
      <c r="G386" s="1139"/>
      <c r="H386" s="1187"/>
      <c r="I386" s="1153"/>
      <c r="L386" s="1160"/>
      <c r="M386" s="1121"/>
    </row>
    <row r="387" spans="1:13" s="1123" customFormat="1">
      <c r="A387" s="1155"/>
      <c r="B387" s="1131"/>
      <c r="C387" s="1164"/>
      <c r="D387" s="1139"/>
      <c r="E387" s="1139"/>
      <c r="F387" s="1139"/>
      <c r="G387" s="1139"/>
      <c r="H387" s="1187"/>
      <c r="I387" s="1153"/>
      <c r="L387" s="1160"/>
      <c r="M387" s="1121"/>
    </row>
    <row r="388" spans="1:13" s="1123" customFormat="1">
      <c r="A388" s="1155"/>
      <c r="B388" s="1131"/>
      <c r="C388" s="1164"/>
      <c r="D388" s="1139"/>
      <c r="E388" s="1139"/>
      <c r="F388" s="1139"/>
      <c r="G388" s="1139"/>
      <c r="H388" s="1187"/>
      <c r="I388" s="1153"/>
      <c r="L388" s="1160"/>
      <c r="M388" s="1121"/>
    </row>
    <row r="389" spans="1:13" s="1123" customFormat="1">
      <c r="A389" s="1155"/>
      <c r="B389" s="1131"/>
      <c r="C389" s="1164"/>
      <c r="D389" s="1139"/>
      <c r="E389" s="1139"/>
      <c r="F389" s="1139"/>
      <c r="G389" s="1139"/>
      <c r="H389" s="1187"/>
      <c r="I389" s="1153"/>
      <c r="L389" s="1160"/>
      <c r="M389" s="1121"/>
    </row>
    <row r="390" spans="1:13" s="1123" customFormat="1">
      <c r="A390" s="1155"/>
      <c r="B390" s="1131"/>
      <c r="C390" s="1164"/>
      <c r="D390" s="1139"/>
      <c r="E390" s="1139"/>
      <c r="F390" s="1139"/>
      <c r="G390" s="1139"/>
      <c r="H390" s="1187"/>
      <c r="I390" s="1153"/>
      <c r="L390" s="1160"/>
      <c r="M390" s="1121"/>
    </row>
    <row r="391" spans="1:13" s="1123" customFormat="1">
      <c r="A391" s="1155"/>
      <c r="B391" s="1131"/>
      <c r="C391" s="1164"/>
      <c r="D391" s="1139"/>
      <c r="E391" s="1139"/>
      <c r="F391" s="1139"/>
      <c r="G391" s="1139"/>
      <c r="H391" s="1187"/>
      <c r="I391" s="1153"/>
      <c r="L391" s="1160"/>
      <c r="M391" s="1121"/>
    </row>
    <row r="392" spans="1:13" s="1123" customFormat="1">
      <c r="A392" s="1155"/>
      <c r="B392" s="1131"/>
      <c r="C392" s="1164"/>
      <c r="D392" s="1139"/>
      <c r="E392" s="1139"/>
      <c r="F392" s="1139"/>
      <c r="G392" s="1139"/>
      <c r="H392" s="1187"/>
      <c r="I392" s="1153"/>
      <c r="L392" s="1160"/>
      <c r="M392" s="1121"/>
    </row>
    <row r="393" spans="1:13" s="1123" customFormat="1">
      <c r="A393" s="1155"/>
      <c r="B393" s="1131"/>
      <c r="C393" s="1164"/>
      <c r="D393" s="1139"/>
      <c r="E393" s="1139"/>
      <c r="F393" s="1139"/>
      <c r="G393" s="1139"/>
      <c r="H393" s="1187"/>
      <c r="I393" s="1153"/>
      <c r="L393" s="1160"/>
      <c r="M393" s="1121"/>
    </row>
    <row r="394" spans="1:13" s="1123" customFormat="1">
      <c r="A394" s="1213"/>
      <c r="B394" s="1217"/>
      <c r="C394" s="1218"/>
      <c r="D394" s="1183"/>
      <c r="E394" s="1183"/>
      <c r="F394" s="1183"/>
      <c r="G394" s="1183"/>
      <c r="H394" s="1214"/>
      <c r="I394" s="1208"/>
      <c r="L394" s="1160"/>
      <c r="M394" s="1121"/>
    </row>
    <row r="395" spans="1:13" s="1123" customFormat="1">
      <c r="A395" s="1215"/>
      <c r="B395" s="1219"/>
      <c r="C395" s="1220"/>
      <c r="D395" s="1198"/>
      <c r="E395" s="1198"/>
      <c r="F395" s="1198"/>
      <c r="G395" s="1198"/>
      <c r="H395" s="1216"/>
      <c r="I395" s="1212"/>
      <c r="L395" s="1160"/>
      <c r="M395" s="1121"/>
    </row>
    <row r="396" spans="1:13">
      <c r="A396" s="1130"/>
      <c r="B396" s="1131" t="s">
        <v>1802</v>
      </c>
      <c r="C396" s="1154"/>
      <c r="D396" s="1139"/>
      <c r="E396" s="1139"/>
      <c r="F396" s="1139"/>
      <c r="G396" s="1139"/>
      <c r="H396" s="1187"/>
      <c r="I396" s="1153"/>
      <c r="L396" s="1160"/>
    </row>
    <row r="397" spans="1:13" ht="16.149999999999999" customHeight="1">
      <c r="A397" s="1145"/>
      <c r="B397" s="1131"/>
      <c r="C397" s="1164"/>
      <c r="D397" s="1155"/>
      <c r="E397" s="1155"/>
      <c r="F397" s="1155"/>
      <c r="G397" s="1155"/>
      <c r="H397" s="1187"/>
      <c r="I397" s="1153"/>
      <c r="L397" s="1160"/>
    </row>
    <row r="398" spans="1:13" ht="45" customHeight="1">
      <c r="A398" s="1140" t="s">
        <v>49</v>
      </c>
      <c r="B398" s="1141" t="s">
        <v>1934</v>
      </c>
      <c r="C398" s="1140">
        <v>1</v>
      </c>
      <c r="D398" s="1155" t="s">
        <v>31</v>
      </c>
      <c r="E398" s="1139">
        <f>'[61]MEASUREMENT BREAK-UP'!AY245</f>
        <v>1</v>
      </c>
      <c r="F398" s="1139"/>
      <c r="G398" s="1139"/>
      <c r="H398" s="1191"/>
      <c r="I398" s="1143"/>
      <c r="L398" s="1128"/>
    </row>
    <row r="399" spans="1:13">
      <c r="A399" s="1140" t="str">
        <f>IF(C399="","",COUNTA($C$397:C399))</f>
        <v/>
      </c>
      <c r="B399" s="1141"/>
      <c r="C399" s="1140"/>
      <c r="D399" s="1139"/>
      <c r="E399" s="1139"/>
      <c r="F399" s="1139"/>
      <c r="G399" s="1139"/>
      <c r="H399" s="1191"/>
      <c r="I399" s="1143"/>
      <c r="L399" s="1128"/>
    </row>
    <row r="400" spans="1:13" s="1122" customFormat="1" ht="60.75" customHeight="1">
      <c r="A400" s="1140" t="s">
        <v>50</v>
      </c>
      <c r="B400" s="1141" t="s">
        <v>1935</v>
      </c>
      <c r="C400" s="1140">
        <v>1</v>
      </c>
      <c r="D400" s="1139" t="s">
        <v>31</v>
      </c>
      <c r="E400" s="1139">
        <f>'[61]MEASUREMENT BREAK-UP'!AY247</f>
        <v>1</v>
      </c>
      <c r="F400" s="1139"/>
      <c r="G400" s="1139"/>
      <c r="H400" s="1191"/>
      <c r="I400" s="1143"/>
      <c r="L400" s="1128"/>
      <c r="M400" s="1121"/>
    </row>
    <row r="401" spans="1:13" s="1122" customFormat="1" ht="60" customHeight="1">
      <c r="A401" s="1145"/>
      <c r="B401" s="1141" t="s">
        <v>1803</v>
      </c>
      <c r="C401" s="1140"/>
      <c r="D401" s="1139"/>
      <c r="E401" s="1139"/>
      <c r="F401" s="1139"/>
      <c r="G401" s="1139"/>
      <c r="H401" s="1191"/>
      <c r="I401" s="1143"/>
      <c r="L401" s="1128"/>
      <c r="M401" s="1121"/>
    </row>
    <row r="402" spans="1:13" ht="15.75" customHeight="1">
      <c r="A402" s="1145"/>
      <c r="B402" s="1141"/>
      <c r="C402" s="1140"/>
      <c r="D402" s="1139"/>
      <c r="E402" s="1139"/>
      <c r="F402" s="1139"/>
      <c r="G402" s="1139"/>
      <c r="H402" s="1191"/>
      <c r="I402" s="1143"/>
      <c r="L402" s="1128"/>
    </row>
    <row r="403" spans="1:13" ht="138.75" customHeight="1">
      <c r="A403" s="1165" t="s">
        <v>52</v>
      </c>
      <c r="B403" s="1151" t="s">
        <v>1936</v>
      </c>
      <c r="C403" s="1140">
        <v>1</v>
      </c>
      <c r="D403" s="1139"/>
      <c r="E403" s="1139"/>
      <c r="F403" s="1139"/>
      <c r="G403" s="1139"/>
      <c r="H403" s="1191"/>
      <c r="I403" s="1143"/>
      <c r="L403" s="1128"/>
    </row>
    <row r="404" spans="1:13" ht="136.5" customHeight="1">
      <c r="A404" s="1140"/>
      <c r="B404" s="1141" t="s">
        <v>1804</v>
      </c>
      <c r="C404" s="1140"/>
      <c r="D404" s="1139" t="s">
        <v>31</v>
      </c>
      <c r="E404" s="1139">
        <f>'[61]MEASUREMENT BREAK-UP'!AY251</f>
        <v>1</v>
      </c>
      <c r="F404" s="1139"/>
      <c r="G404" s="1139"/>
      <c r="H404" s="1191"/>
      <c r="I404" s="1143"/>
      <c r="L404" s="1128"/>
    </row>
    <row r="405" spans="1:13">
      <c r="A405" s="1140" t="str">
        <f>IF(C405="","",COUNTA($C$397:C405))</f>
        <v/>
      </c>
      <c r="B405" s="1141"/>
      <c r="C405" s="1140"/>
      <c r="D405" s="1139"/>
      <c r="E405" s="1139"/>
      <c r="F405" s="1139"/>
      <c r="G405" s="1139"/>
      <c r="H405" s="1191"/>
      <c r="I405" s="1143"/>
      <c r="L405" s="1128"/>
    </row>
    <row r="406" spans="1:13" ht="64.5" customHeight="1">
      <c r="A406" s="1165" t="s">
        <v>53</v>
      </c>
      <c r="B406" s="1141" t="s">
        <v>1937</v>
      </c>
      <c r="C406" s="1140">
        <v>1</v>
      </c>
      <c r="D406" s="1139"/>
      <c r="E406" s="1139"/>
      <c r="F406" s="1139"/>
      <c r="G406" s="1139"/>
      <c r="H406" s="1191"/>
      <c r="I406" s="1143"/>
      <c r="L406" s="1128"/>
    </row>
    <row r="407" spans="1:13">
      <c r="A407" s="1140"/>
      <c r="B407" s="1141" t="s">
        <v>1805</v>
      </c>
      <c r="C407" s="1140"/>
      <c r="D407" s="1139" t="s">
        <v>45</v>
      </c>
      <c r="E407" s="1139"/>
      <c r="F407" s="1139"/>
      <c r="G407" s="1139"/>
      <c r="H407" s="1191"/>
      <c r="I407" s="1143"/>
      <c r="L407" s="1128"/>
    </row>
    <row r="408" spans="1:13">
      <c r="A408" s="1140"/>
      <c r="B408" s="1141" t="s">
        <v>1806</v>
      </c>
      <c r="C408" s="1140"/>
      <c r="D408" s="1139" t="s">
        <v>45</v>
      </c>
      <c r="E408" s="1139"/>
      <c r="F408" s="1139"/>
      <c r="G408" s="1139"/>
      <c r="H408" s="1191"/>
      <c r="I408" s="1143"/>
      <c r="L408" s="1128"/>
    </row>
    <row r="409" spans="1:13">
      <c r="A409" s="1140" t="str">
        <f>IF(C409="","",COUNTA($C$397:C409))</f>
        <v/>
      </c>
      <c r="B409" s="1141"/>
      <c r="C409" s="1140"/>
      <c r="D409" s="1139"/>
      <c r="E409" s="1139"/>
      <c r="F409" s="1139"/>
      <c r="G409" s="1139"/>
      <c r="H409" s="1191"/>
      <c r="I409" s="1143"/>
      <c r="L409" s="1128"/>
    </row>
    <row r="410" spans="1:13" ht="101.25">
      <c r="A410" s="1165" t="s">
        <v>54</v>
      </c>
      <c r="B410" s="1141" t="s">
        <v>1938</v>
      </c>
      <c r="C410" s="1140">
        <v>1</v>
      </c>
      <c r="D410" s="1139"/>
      <c r="E410" s="1139"/>
      <c r="F410" s="1139"/>
      <c r="G410" s="1139"/>
      <c r="H410" s="1191"/>
      <c r="I410" s="1143"/>
      <c r="L410" s="1128"/>
    </row>
    <row r="411" spans="1:13">
      <c r="A411" s="1140"/>
      <c r="B411" s="1141" t="s">
        <v>1807</v>
      </c>
      <c r="C411" s="1140"/>
      <c r="D411" s="1139" t="s">
        <v>31</v>
      </c>
      <c r="E411" s="1139">
        <f>'[61]MEASUREMENT BREAK-UP'!AY258</f>
        <v>2</v>
      </c>
      <c r="F411" s="1139"/>
      <c r="G411" s="1139"/>
      <c r="H411" s="1191"/>
      <c r="I411" s="1143"/>
      <c r="L411" s="1128"/>
    </row>
    <row r="412" spans="1:13">
      <c r="A412" s="1140"/>
      <c r="B412" s="1141" t="s">
        <v>1808</v>
      </c>
      <c r="C412" s="1140"/>
      <c r="D412" s="1139" t="s">
        <v>45</v>
      </c>
      <c r="E412" s="1139"/>
      <c r="F412" s="1139"/>
      <c r="G412" s="1139"/>
      <c r="H412" s="1191"/>
      <c r="I412" s="1143"/>
      <c r="L412" s="1128"/>
    </row>
    <row r="413" spans="1:13">
      <c r="A413" s="1140"/>
      <c r="B413" s="1141" t="s">
        <v>1809</v>
      </c>
      <c r="C413" s="1140"/>
      <c r="D413" s="1139" t="s">
        <v>45</v>
      </c>
      <c r="E413" s="1139"/>
      <c r="F413" s="1139"/>
      <c r="G413" s="1139"/>
      <c r="H413" s="1191"/>
      <c r="I413" s="1143"/>
      <c r="L413" s="1128"/>
    </row>
    <row r="414" spans="1:13">
      <c r="A414" s="1140"/>
      <c r="B414" s="1141" t="s">
        <v>1810</v>
      </c>
      <c r="C414" s="1140"/>
      <c r="D414" s="1139" t="s">
        <v>45</v>
      </c>
      <c r="E414" s="1139"/>
      <c r="F414" s="1139"/>
      <c r="G414" s="1139"/>
      <c r="H414" s="1191"/>
      <c r="I414" s="1143"/>
      <c r="L414" s="1128"/>
    </row>
    <row r="415" spans="1:13">
      <c r="A415" s="1140" t="str">
        <f>IF(C415="","",COUNTA($C$397:C415))</f>
        <v/>
      </c>
      <c r="B415" s="1141"/>
      <c r="C415" s="1140"/>
      <c r="D415" s="1139"/>
      <c r="E415" s="1139"/>
      <c r="F415" s="1139"/>
      <c r="G415" s="1139"/>
      <c r="H415" s="1191"/>
      <c r="I415" s="1143"/>
      <c r="L415" s="1128"/>
    </row>
    <row r="416" spans="1:13" s="1122" customFormat="1" ht="141.75">
      <c r="A416" s="1165" t="s">
        <v>55</v>
      </c>
      <c r="B416" s="1141" t="s">
        <v>1939</v>
      </c>
      <c r="C416" s="1140">
        <v>1</v>
      </c>
      <c r="D416" s="1139"/>
      <c r="E416" s="1139"/>
      <c r="F416" s="1139"/>
      <c r="G416" s="1139"/>
      <c r="H416" s="1191"/>
      <c r="I416" s="1143"/>
      <c r="L416" s="1128"/>
      <c r="M416" s="1121"/>
    </row>
    <row r="417" spans="1:12">
      <c r="A417" s="1140"/>
      <c r="B417" s="1141" t="s">
        <v>1750</v>
      </c>
      <c r="C417" s="1140"/>
      <c r="D417" s="1139" t="s">
        <v>45</v>
      </c>
      <c r="E417" s="1139"/>
      <c r="F417" s="1139"/>
      <c r="G417" s="1139"/>
      <c r="H417" s="1191"/>
      <c r="I417" s="1143"/>
      <c r="L417" s="1128"/>
    </row>
    <row r="418" spans="1:12">
      <c r="A418" s="1140"/>
      <c r="B418" s="1141" t="s">
        <v>1751</v>
      </c>
      <c r="C418" s="1140"/>
      <c r="D418" s="1139" t="s">
        <v>31</v>
      </c>
      <c r="E418" s="1139">
        <f>'[61]MEASUREMENT BREAK-UP'!AY265</f>
        <v>2</v>
      </c>
      <c r="F418" s="1139"/>
      <c r="G418" s="1139"/>
      <c r="H418" s="1191"/>
      <c r="I418" s="1143"/>
      <c r="L418" s="1128"/>
    </row>
    <row r="419" spans="1:12">
      <c r="A419" s="1140"/>
      <c r="B419" s="1141" t="s">
        <v>1752</v>
      </c>
      <c r="C419" s="1140"/>
      <c r="D419" s="1139" t="s">
        <v>45</v>
      </c>
      <c r="E419" s="1139"/>
      <c r="F419" s="1139"/>
      <c r="G419" s="1139"/>
      <c r="H419" s="1191"/>
      <c r="I419" s="1143"/>
      <c r="L419" s="1128"/>
    </row>
    <row r="420" spans="1:12">
      <c r="A420" s="1140"/>
      <c r="B420" s="1141" t="s">
        <v>1753</v>
      </c>
      <c r="C420" s="1140"/>
      <c r="D420" s="1139" t="s">
        <v>45</v>
      </c>
      <c r="E420" s="1139"/>
      <c r="F420" s="1139"/>
      <c r="G420" s="1139"/>
      <c r="H420" s="1191"/>
      <c r="I420" s="1143"/>
      <c r="L420" s="1128"/>
    </row>
    <row r="421" spans="1:12">
      <c r="A421" s="1140"/>
      <c r="B421" s="1141" t="s">
        <v>1754</v>
      </c>
      <c r="C421" s="1140"/>
      <c r="D421" s="1139" t="s">
        <v>45</v>
      </c>
      <c r="E421" s="1139"/>
      <c r="F421" s="1139"/>
      <c r="G421" s="1139"/>
      <c r="H421" s="1191"/>
      <c r="I421" s="1143"/>
      <c r="L421" s="1128"/>
    </row>
    <row r="422" spans="1:12">
      <c r="A422" s="1140" t="str">
        <f>IF(C422="","",COUNTA($C$397:C422))</f>
        <v/>
      </c>
      <c r="B422" s="1141"/>
      <c r="C422" s="1140"/>
      <c r="D422" s="1139"/>
      <c r="E422" s="1139"/>
      <c r="F422" s="1139"/>
      <c r="G422" s="1139"/>
      <c r="H422" s="1191"/>
      <c r="I422" s="1143"/>
      <c r="L422" s="1128"/>
    </row>
    <row r="423" spans="1:12">
      <c r="A423" s="1140"/>
      <c r="B423" s="1141"/>
      <c r="C423" s="1140"/>
      <c r="D423" s="1139"/>
      <c r="E423" s="1139"/>
      <c r="F423" s="1139"/>
      <c r="G423" s="1139"/>
      <c r="H423" s="1191"/>
      <c r="I423" s="1143"/>
      <c r="L423" s="1128"/>
    </row>
    <row r="424" spans="1:12">
      <c r="A424" s="1140"/>
      <c r="B424" s="1178" t="s">
        <v>1481</v>
      </c>
      <c r="C424" s="1140"/>
      <c r="D424" s="1139"/>
      <c r="E424" s="1139"/>
      <c r="F424" s="1139"/>
      <c r="G424" s="1139"/>
      <c r="H424" s="1191"/>
      <c r="I424" s="1179"/>
      <c r="L424" s="1128"/>
    </row>
    <row r="425" spans="1:12">
      <c r="A425" s="1140"/>
      <c r="B425" s="1141"/>
      <c r="C425" s="1140"/>
      <c r="D425" s="1139"/>
      <c r="E425" s="1139"/>
      <c r="F425" s="1139"/>
      <c r="G425" s="1139"/>
      <c r="H425" s="1191"/>
      <c r="I425" s="1143"/>
      <c r="L425" s="1128"/>
    </row>
    <row r="426" spans="1:12">
      <c r="A426" s="1181"/>
      <c r="B426" s="1182"/>
      <c r="C426" s="1181"/>
      <c r="D426" s="1183"/>
      <c r="E426" s="1183"/>
      <c r="F426" s="1183"/>
      <c r="G426" s="1183"/>
      <c r="H426" s="1207"/>
      <c r="I426" s="1180"/>
      <c r="L426" s="1128"/>
    </row>
    <row r="427" spans="1:12">
      <c r="A427" s="1196"/>
      <c r="B427" s="1197"/>
      <c r="C427" s="1196"/>
      <c r="D427" s="1198"/>
      <c r="E427" s="1198"/>
      <c r="F427" s="1198"/>
      <c r="G427" s="1198"/>
      <c r="H427" s="1211"/>
      <c r="I427" s="1179"/>
      <c r="L427" s="1128"/>
    </row>
    <row r="428" spans="1:12">
      <c r="A428" s="1140"/>
      <c r="B428" s="1178" t="s">
        <v>1482</v>
      </c>
      <c r="C428" s="1140"/>
      <c r="D428" s="1139"/>
      <c r="E428" s="1139"/>
      <c r="F428" s="1139"/>
      <c r="G428" s="1139"/>
      <c r="H428" s="1191"/>
      <c r="I428" s="1180"/>
      <c r="L428" s="1128"/>
    </row>
    <row r="429" spans="1:12">
      <c r="A429" s="1140"/>
      <c r="B429" s="1141"/>
      <c r="C429" s="1140"/>
      <c r="D429" s="1139"/>
      <c r="E429" s="1139"/>
      <c r="F429" s="1139"/>
      <c r="G429" s="1139"/>
      <c r="H429" s="1191"/>
      <c r="I429" s="1143"/>
      <c r="L429" s="1128"/>
    </row>
    <row r="430" spans="1:12">
      <c r="A430" s="1140"/>
      <c r="B430" s="1141"/>
      <c r="C430" s="1140"/>
      <c r="D430" s="1139"/>
      <c r="E430" s="1139"/>
      <c r="F430" s="1139"/>
      <c r="G430" s="1139"/>
      <c r="H430" s="1191"/>
      <c r="I430" s="1143"/>
      <c r="L430" s="1128"/>
    </row>
    <row r="431" spans="1:12">
      <c r="A431" s="1140"/>
      <c r="B431" s="1141"/>
      <c r="C431" s="1140"/>
      <c r="D431" s="1139"/>
      <c r="E431" s="1139"/>
      <c r="F431" s="1139"/>
      <c r="G431" s="1139"/>
      <c r="H431" s="1191"/>
      <c r="I431" s="1143"/>
      <c r="L431" s="1128"/>
    </row>
    <row r="432" spans="1:12" ht="59.25" customHeight="1">
      <c r="A432" s="1165" t="s">
        <v>49</v>
      </c>
      <c r="B432" s="1141" t="s">
        <v>1912</v>
      </c>
      <c r="C432" s="1140">
        <v>1</v>
      </c>
      <c r="D432" s="1139"/>
      <c r="E432" s="1139"/>
      <c r="F432" s="1139"/>
      <c r="G432" s="1139"/>
      <c r="H432" s="1191"/>
      <c r="I432" s="1143"/>
      <c r="L432" s="1128"/>
    </row>
    <row r="433" spans="1:12">
      <c r="A433" s="1140"/>
      <c r="B433" s="1141" t="s">
        <v>1750</v>
      </c>
      <c r="C433" s="1140"/>
      <c r="D433" s="1139" t="s">
        <v>45</v>
      </c>
      <c r="E433" s="1139"/>
      <c r="F433" s="1139"/>
      <c r="G433" s="1139"/>
      <c r="H433" s="1191">
        <v>2119</v>
      </c>
      <c r="I433" s="1143">
        <f>H433</f>
        <v>2119</v>
      </c>
      <c r="L433" s="1128"/>
    </row>
    <row r="434" spans="1:12">
      <c r="A434" s="1140"/>
      <c r="B434" s="1141" t="s">
        <v>1751</v>
      </c>
      <c r="C434" s="1140"/>
      <c r="D434" s="1139" t="s">
        <v>45</v>
      </c>
      <c r="E434" s="1139"/>
      <c r="F434" s="1139"/>
      <c r="G434" s="1139"/>
      <c r="H434" s="1191">
        <v>2587</v>
      </c>
      <c r="I434" s="1143">
        <f t="shared" ref="I434:I437" si="0">H434</f>
        <v>2587</v>
      </c>
      <c r="L434" s="1128"/>
    </row>
    <row r="435" spans="1:12">
      <c r="A435" s="1140"/>
      <c r="B435" s="1141" t="s">
        <v>1757</v>
      </c>
      <c r="C435" s="1140"/>
      <c r="D435" s="1139" t="s">
        <v>45</v>
      </c>
      <c r="E435" s="1139"/>
      <c r="F435" s="1139"/>
      <c r="G435" s="1139"/>
      <c r="H435" s="1191">
        <v>3055</v>
      </c>
      <c r="I435" s="1143">
        <f t="shared" si="0"/>
        <v>3055</v>
      </c>
      <c r="L435" s="1128"/>
    </row>
    <row r="436" spans="1:12">
      <c r="A436" s="1140"/>
      <c r="B436" s="1141" t="s">
        <v>1811</v>
      </c>
      <c r="C436" s="1140"/>
      <c r="D436" s="1139" t="s">
        <v>45</v>
      </c>
      <c r="E436" s="1139"/>
      <c r="F436" s="1139"/>
      <c r="G436" s="1139"/>
      <c r="H436" s="1191">
        <v>3679</v>
      </c>
      <c r="I436" s="1143">
        <f t="shared" si="0"/>
        <v>3679</v>
      </c>
      <c r="L436" s="1128"/>
    </row>
    <row r="437" spans="1:12">
      <c r="A437" s="1140"/>
      <c r="B437" s="1141" t="s">
        <v>1812</v>
      </c>
      <c r="C437" s="1140"/>
      <c r="D437" s="1139" t="s">
        <v>45</v>
      </c>
      <c r="E437" s="1139"/>
      <c r="F437" s="1139"/>
      <c r="G437" s="1139"/>
      <c r="H437" s="1191">
        <v>5239</v>
      </c>
      <c r="I437" s="1143">
        <f t="shared" si="0"/>
        <v>5239</v>
      </c>
      <c r="L437" s="1128"/>
    </row>
    <row r="438" spans="1:12">
      <c r="A438" s="1140"/>
      <c r="B438" s="1151"/>
      <c r="C438" s="1141"/>
      <c r="D438" s="1139"/>
      <c r="E438" s="1139"/>
      <c r="F438" s="1139"/>
      <c r="G438" s="1139"/>
      <c r="H438" s="1191"/>
      <c r="I438" s="1153"/>
      <c r="L438" s="1128"/>
    </row>
    <row r="439" spans="1:12" ht="41.25" thickBot="1">
      <c r="A439" s="1130"/>
      <c r="B439" s="1131" t="s">
        <v>1813</v>
      </c>
      <c r="C439" s="1130"/>
      <c r="D439" s="1131"/>
      <c r="E439" s="1131"/>
      <c r="F439" s="1131"/>
      <c r="G439" s="1131"/>
      <c r="H439" s="1194"/>
      <c r="I439" s="1221">
        <f>SUM(I428:I438)</f>
        <v>16679</v>
      </c>
      <c r="L439" s="1149"/>
    </row>
    <row r="440" spans="1:12" ht="21" thickTop="1">
      <c r="A440" s="1155"/>
      <c r="B440" s="1151"/>
      <c r="C440" s="1141"/>
      <c r="D440" s="1139"/>
      <c r="E440" s="1139"/>
      <c r="F440" s="1139"/>
      <c r="G440" s="1139"/>
      <c r="H440" s="1187"/>
      <c r="I440" s="1153"/>
      <c r="L440" s="1160"/>
    </row>
    <row r="441" spans="1:12">
      <c r="A441" s="1155"/>
      <c r="B441" s="1151"/>
      <c r="C441" s="1141"/>
      <c r="D441" s="1139"/>
      <c r="E441" s="1139"/>
      <c r="F441" s="1139"/>
      <c r="G441" s="1139"/>
      <c r="H441" s="1187"/>
      <c r="I441" s="1153"/>
      <c r="L441" s="1160"/>
    </row>
    <row r="442" spans="1:12">
      <c r="A442" s="1155"/>
      <c r="B442" s="1151"/>
      <c r="C442" s="1141"/>
      <c r="D442" s="1139"/>
      <c r="E442" s="1139"/>
      <c r="F442" s="1139"/>
      <c r="G442" s="1139"/>
      <c r="H442" s="1187"/>
      <c r="I442" s="1153"/>
      <c r="L442" s="1160"/>
    </row>
    <row r="443" spans="1:12">
      <c r="A443" s="1155"/>
      <c r="B443" s="1151"/>
      <c r="C443" s="1141"/>
      <c r="D443" s="1139"/>
      <c r="E443" s="1139"/>
      <c r="F443" s="1139"/>
      <c r="G443" s="1139"/>
      <c r="H443" s="1187"/>
      <c r="I443" s="1153"/>
      <c r="L443" s="1160"/>
    </row>
    <row r="444" spans="1:12">
      <c r="A444" s="1155"/>
      <c r="B444" s="1151"/>
      <c r="C444" s="1141"/>
      <c r="D444" s="1139"/>
      <c r="E444" s="1139"/>
      <c r="F444" s="1139"/>
      <c r="G444" s="1139"/>
      <c r="H444" s="1187"/>
      <c r="I444" s="1153"/>
      <c r="L444" s="1160"/>
    </row>
    <row r="445" spans="1:12">
      <c r="A445" s="1155"/>
      <c r="B445" s="1151"/>
      <c r="C445" s="1141"/>
      <c r="D445" s="1139"/>
      <c r="E445" s="1139"/>
      <c r="F445" s="1139"/>
      <c r="G445" s="1139"/>
      <c r="H445" s="1187"/>
      <c r="I445" s="1153"/>
      <c r="L445" s="1160"/>
    </row>
    <row r="446" spans="1:12">
      <c r="A446" s="1155"/>
      <c r="B446" s="1151"/>
      <c r="C446" s="1141"/>
      <c r="D446" s="1139"/>
      <c r="E446" s="1139"/>
      <c r="F446" s="1139"/>
      <c r="G446" s="1139"/>
      <c r="H446" s="1187"/>
      <c r="I446" s="1153"/>
      <c r="L446" s="1160"/>
    </row>
    <row r="447" spans="1:12">
      <c r="A447" s="1155"/>
      <c r="B447" s="1151"/>
      <c r="C447" s="1141"/>
      <c r="D447" s="1139"/>
      <c r="E447" s="1139"/>
      <c r="F447" s="1139"/>
      <c r="G447" s="1139"/>
      <c r="H447" s="1187"/>
      <c r="I447" s="1153"/>
      <c r="L447" s="1160"/>
    </row>
    <row r="448" spans="1:12">
      <c r="A448" s="1155"/>
      <c r="B448" s="1151"/>
      <c r="C448" s="1141"/>
      <c r="D448" s="1139"/>
      <c r="E448" s="1139"/>
      <c r="F448" s="1139"/>
      <c r="G448" s="1139"/>
      <c r="H448" s="1187"/>
      <c r="I448" s="1153"/>
      <c r="L448" s="1160"/>
    </row>
    <row r="449" spans="1:12">
      <c r="A449" s="1155"/>
      <c r="B449" s="1151"/>
      <c r="C449" s="1141"/>
      <c r="D449" s="1139"/>
      <c r="E449" s="1139"/>
      <c r="F449" s="1139"/>
      <c r="G449" s="1139"/>
      <c r="H449" s="1187"/>
      <c r="I449" s="1153"/>
      <c r="L449" s="1160"/>
    </row>
    <row r="450" spans="1:12">
      <c r="A450" s="1155"/>
      <c r="B450" s="1151"/>
      <c r="C450" s="1141"/>
      <c r="D450" s="1139"/>
      <c r="E450" s="1139"/>
      <c r="F450" s="1139"/>
      <c r="G450" s="1139"/>
      <c r="H450" s="1187"/>
      <c r="I450" s="1153"/>
      <c r="L450" s="1160"/>
    </row>
    <row r="451" spans="1:12">
      <c r="A451" s="1155"/>
      <c r="B451" s="1151"/>
      <c r="C451" s="1141"/>
      <c r="D451" s="1139"/>
      <c r="E451" s="1139"/>
      <c r="F451" s="1139"/>
      <c r="G451" s="1139"/>
      <c r="H451" s="1187"/>
      <c r="I451" s="1153"/>
      <c r="L451" s="1160"/>
    </row>
    <row r="452" spans="1:12">
      <c r="A452" s="1155"/>
      <c r="B452" s="1151"/>
      <c r="C452" s="1141"/>
      <c r="D452" s="1139"/>
      <c r="E452" s="1139"/>
      <c r="F452" s="1139"/>
      <c r="G452" s="1139"/>
      <c r="H452" s="1187"/>
      <c r="I452" s="1153"/>
      <c r="L452" s="1160"/>
    </row>
    <row r="453" spans="1:12">
      <c r="A453" s="1155"/>
      <c r="B453" s="1151"/>
      <c r="C453" s="1141"/>
      <c r="D453" s="1139"/>
      <c r="E453" s="1139"/>
      <c r="F453" s="1139"/>
      <c r="G453" s="1139"/>
      <c r="H453" s="1187"/>
      <c r="I453" s="1153"/>
      <c r="L453" s="1160"/>
    </row>
    <row r="454" spans="1:12">
      <c r="A454" s="1155"/>
      <c r="B454" s="1151"/>
      <c r="C454" s="1141"/>
      <c r="D454" s="1139"/>
      <c r="E454" s="1139"/>
      <c r="F454" s="1139"/>
      <c r="G454" s="1139"/>
      <c r="H454" s="1187"/>
      <c r="I454" s="1153"/>
      <c r="L454" s="1160"/>
    </row>
    <row r="455" spans="1:12">
      <c r="A455" s="1155"/>
      <c r="B455" s="1151"/>
      <c r="C455" s="1141"/>
      <c r="D455" s="1139"/>
      <c r="E455" s="1139"/>
      <c r="F455" s="1139"/>
      <c r="G455" s="1139"/>
      <c r="H455" s="1187"/>
      <c r="I455" s="1153"/>
      <c r="L455" s="1160"/>
    </row>
    <row r="456" spans="1:12">
      <c r="A456" s="1155"/>
      <c r="B456" s="1151"/>
      <c r="C456" s="1141"/>
      <c r="D456" s="1139"/>
      <c r="E456" s="1139"/>
      <c r="F456" s="1139"/>
      <c r="G456" s="1139"/>
      <c r="H456" s="1187"/>
      <c r="I456" s="1153"/>
      <c r="L456" s="1160"/>
    </row>
    <row r="457" spans="1:12">
      <c r="A457" s="1155"/>
      <c r="B457" s="1151"/>
      <c r="C457" s="1141"/>
      <c r="D457" s="1139"/>
      <c r="E457" s="1139"/>
      <c r="F457" s="1139"/>
      <c r="G457" s="1139"/>
      <c r="H457" s="1187"/>
      <c r="I457" s="1153"/>
      <c r="L457" s="1160"/>
    </row>
    <row r="458" spans="1:12">
      <c r="A458" s="1155"/>
      <c r="B458" s="1151"/>
      <c r="C458" s="1141"/>
      <c r="D458" s="1139"/>
      <c r="E458" s="1139"/>
      <c r="F458" s="1139"/>
      <c r="G458" s="1139"/>
      <c r="H458" s="1187"/>
      <c r="I458" s="1153"/>
      <c r="L458" s="1160"/>
    </row>
    <row r="459" spans="1:12">
      <c r="A459" s="1155"/>
      <c r="B459" s="1151"/>
      <c r="C459" s="1141"/>
      <c r="D459" s="1139"/>
      <c r="E459" s="1139"/>
      <c r="F459" s="1139"/>
      <c r="G459" s="1139"/>
      <c r="H459" s="1187"/>
      <c r="I459" s="1153"/>
      <c r="L459" s="1160"/>
    </row>
    <row r="460" spans="1:12">
      <c r="A460" s="1155"/>
      <c r="B460" s="1151"/>
      <c r="C460" s="1141"/>
      <c r="D460" s="1139"/>
      <c r="E460" s="1139"/>
      <c r="F460" s="1139"/>
      <c r="G460" s="1139"/>
      <c r="H460" s="1187"/>
      <c r="I460" s="1153"/>
      <c r="L460" s="1160"/>
    </row>
    <row r="461" spans="1:12">
      <c r="A461" s="1155"/>
      <c r="B461" s="1151"/>
      <c r="C461" s="1141"/>
      <c r="D461" s="1139"/>
      <c r="E461" s="1139"/>
      <c r="F461" s="1139"/>
      <c r="G461" s="1139"/>
      <c r="H461" s="1187"/>
      <c r="I461" s="1153"/>
      <c r="L461" s="1160"/>
    </row>
    <row r="462" spans="1:12">
      <c r="A462" s="1155"/>
      <c r="B462" s="1151"/>
      <c r="C462" s="1141"/>
      <c r="D462" s="1139"/>
      <c r="E462" s="1139"/>
      <c r="F462" s="1139"/>
      <c r="G462" s="1139"/>
      <c r="H462" s="1187"/>
      <c r="I462" s="1153"/>
      <c r="L462" s="1160"/>
    </row>
    <row r="463" spans="1:12">
      <c r="A463" s="1155"/>
      <c r="B463" s="1151"/>
      <c r="C463" s="1141"/>
      <c r="D463" s="1139"/>
      <c r="E463" s="1139"/>
      <c r="F463" s="1139"/>
      <c r="G463" s="1139"/>
      <c r="H463" s="1187"/>
      <c r="I463" s="1153"/>
      <c r="L463" s="1160"/>
    </row>
    <row r="464" spans="1:12">
      <c r="A464" s="1155"/>
      <c r="B464" s="1151"/>
      <c r="C464" s="1141"/>
      <c r="D464" s="1139"/>
      <c r="E464" s="1139"/>
      <c r="F464" s="1139"/>
      <c r="G464" s="1139"/>
      <c r="H464" s="1187"/>
      <c r="I464" s="1153"/>
      <c r="L464" s="1160"/>
    </row>
    <row r="465" spans="1:12">
      <c r="A465" s="1155"/>
      <c r="B465" s="1151"/>
      <c r="C465" s="1141"/>
      <c r="D465" s="1139"/>
      <c r="E465" s="1139"/>
      <c r="F465" s="1139"/>
      <c r="G465" s="1139"/>
      <c r="H465" s="1187"/>
      <c r="I465" s="1153"/>
      <c r="L465" s="1160"/>
    </row>
    <row r="466" spans="1:12">
      <c r="A466" s="1155"/>
      <c r="B466" s="1151"/>
      <c r="C466" s="1141"/>
      <c r="D466" s="1139"/>
      <c r="E466" s="1139"/>
      <c r="F466" s="1139"/>
      <c r="G466" s="1139"/>
      <c r="H466" s="1187"/>
      <c r="I466" s="1153"/>
      <c r="L466" s="1160"/>
    </row>
    <row r="467" spans="1:12">
      <c r="A467" s="1155"/>
      <c r="B467" s="1151"/>
      <c r="C467" s="1141"/>
      <c r="D467" s="1139"/>
      <c r="E467" s="1139"/>
      <c r="F467" s="1139"/>
      <c r="G467" s="1139"/>
      <c r="H467" s="1187"/>
      <c r="I467" s="1153"/>
      <c r="L467" s="1160"/>
    </row>
    <row r="468" spans="1:12">
      <c r="A468" s="1155"/>
      <c r="B468" s="1151"/>
      <c r="C468" s="1141"/>
      <c r="D468" s="1139"/>
      <c r="E468" s="1139"/>
      <c r="F468" s="1139"/>
      <c r="G468" s="1139"/>
      <c r="H468" s="1187"/>
      <c r="I468" s="1153"/>
      <c r="L468" s="1160"/>
    </row>
    <row r="469" spans="1:12">
      <c r="A469" s="1155"/>
      <c r="B469" s="1151"/>
      <c r="C469" s="1141"/>
      <c r="D469" s="1139"/>
      <c r="E469" s="1139"/>
      <c r="F469" s="1139"/>
      <c r="G469" s="1139"/>
      <c r="H469" s="1187"/>
      <c r="I469" s="1153"/>
      <c r="L469" s="1160"/>
    </row>
    <row r="470" spans="1:12">
      <c r="A470" s="1155"/>
      <c r="B470" s="1151"/>
      <c r="C470" s="1141"/>
      <c r="D470" s="1139"/>
      <c r="E470" s="1139"/>
      <c r="F470" s="1139"/>
      <c r="G470" s="1139"/>
      <c r="H470" s="1187"/>
      <c r="I470" s="1153"/>
      <c r="L470" s="1160"/>
    </row>
    <row r="471" spans="1:12">
      <c r="A471" s="1155"/>
      <c r="B471" s="1151"/>
      <c r="C471" s="1141"/>
      <c r="D471" s="1139"/>
      <c r="E471" s="1139"/>
      <c r="F471" s="1139"/>
      <c r="G471" s="1139"/>
      <c r="H471" s="1187"/>
      <c r="I471" s="1153"/>
      <c r="L471" s="1160"/>
    </row>
    <row r="472" spans="1:12">
      <c r="A472" s="1155"/>
      <c r="B472" s="1151"/>
      <c r="C472" s="1141"/>
      <c r="D472" s="1139"/>
      <c r="E472" s="1139"/>
      <c r="F472" s="1139"/>
      <c r="G472" s="1139"/>
      <c r="H472" s="1187"/>
      <c r="I472" s="1153"/>
      <c r="L472" s="1160"/>
    </row>
    <row r="473" spans="1:12">
      <c r="A473" s="1155"/>
      <c r="B473" s="1151"/>
      <c r="C473" s="1141"/>
      <c r="D473" s="1139"/>
      <c r="E473" s="1139"/>
      <c r="F473" s="1139"/>
      <c r="G473" s="1139"/>
      <c r="H473" s="1187"/>
      <c r="I473" s="1153"/>
      <c r="L473" s="1160"/>
    </row>
    <row r="474" spans="1:12">
      <c r="A474" s="1155"/>
      <c r="B474" s="1151"/>
      <c r="C474" s="1141"/>
      <c r="D474" s="1139"/>
      <c r="E474" s="1139"/>
      <c r="F474" s="1139"/>
      <c r="G474" s="1139"/>
      <c r="H474" s="1187"/>
      <c r="I474" s="1153"/>
      <c r="L474" s="1160"/>
    </row>
    <row r="475" spans="1:12">
      <c r="A475" s="1155"/>
      <c r="B475" s="1151"/>
      <c r="C475" s="1141"/>
      <c r="D475" s="1139"/>
      <c r="E475" s="1139"/>
      <c r="F475" s="1139"/>
      <c r="G475" s="1139"/>
      <c r="H475" s="1187"/>
      <c r="I475" s="1153"/>
      <c r="L475" s="1160"/>
    </row>
    <row r="476" spans="1:12">
      <c r="A476" s="1155"/>
      <c r="B476" s="1151"/>
      <c r="C476" s="1141"/>
      <c r="D476" s="1139"/>
      <c r="E476" s="1139"/>
      <c r="F476" s="1139"/>
      <c r="G476" s="1139"/>
      <c r="H476" s="1187"/>
      <c r="I476" s="1153"/>
      <c r="L476" s="1160"/>
    </row>
    <row r="477" spans="1:12">
      <c r="A477" s="1155"/>
      <c r="B477" s="1151"/>
      <c r="C477" s="1141"/>
      <c r="D477" s="1139"/>
      <c r="E477" s="1139"/>
      <c r="F477" s="1139"/>
      <c r="G477" s="1139"/>
      <c r="H477" s="1187"/>
      <c r="I477" s="1153"/>
      <c r="L477" s="1160"/>
    </row>
    <row r="478" spans="1:12">
      <c r="A478" s="1155"/>
      <c r="B478" s="1151"/>
      <c r="C478" s="1141"/>
      <c r="D478" s="1139"/>
      <c r="E478" s="1139"/>
      <c r="F478" s="1139"/>
      <c r="G478" s="1139"/>
      <c r="H478" s="1187"/>
      <c r="I478" s="1153"/>
      <c r="L478" s="1160"/>
    </row>
    <row r="479" spans="1:12">
      <c r="A479" s="1155"/>
      <c r="B479" s="1151"/>
      <c r="C479" s="1141"/>
      <c r="D479" s="1139"/>
      <c r="E479" s="1139"/>
      <c r="F479" s="1139"/>
      <c r="G479" s="1139"/>
      <c r="H479" s="1187"/>
      <c r="I479" s="1153"/>
      <c r="L479" s="1160"/>
    </row>
    <row r="480" spans="1:12">
      <c r="A480" s="1155"/>
      <c r="B480" s="1151"/>
      <c r="C480" s="1141"/>
      <c r="D480" s="1139"/>
      <c r="E480" s="1139"/>
      <c r="F480" s="1139"/>
      <c r="G480" s="1139"/>
      <c r="H480" s="1187"/>
      <c r="I480" s="1153"/>
      <c r="L480" s="1160"/>
    </row>
    <row r="481" spans="1:13">
      <c r="A481" s="1155"/>
      <c r="B481" s="1151"/>
      <c r="C481" s="1141"/>
      <c r="D481" s="1139"/>
      <c r="E481" s="1139"/>
      <c r="F481" s="1139"/>
      <c r="G481" s="1139"/>
      <c r="H481" s="1187"/>
      <c r="I481" s="1153"/>
      <c r="L481" s="1160"/>
    </row>
    <row r="482" spans="1:13">
      <c r="A482" s="1155"/>
      <c r="B482" s="1151"/>
      <c r="C482" s="1141"/>
      <c r="D482" s="1139"/>
      <c r="E482" s="1139"/>
      <c r="F482" s="1139"/>
      <c r="G482" s="1139"/>
      <c r="H482" s="1187"/>
      <c r="I482" s="1153"/>
      <c r="L482" s="1160"/>
    </row>
    <row r="483" spans="1:13">
      <c r="A483" s="1155"/>
      <c r="B483" s="1151"/>
      <c r="C483" s="1141"/>
      <c r="D483" s="1139"/>
      <c r="E483" s="1139"/>
      <c r="F483" s="1139"/>
      <c r="G483" s="1139"/>
      <c r="H483" s="1187"/>
      <c r="I483" s="1153"/>
      <c r="L483" s="1160"/>
    </row>
    <row r="484" spans="1:13">
      <c r="A484" s="1213"/>
      <c r="B484" s="1205"/>
      <c r="C484" s="1182"/>
      <c r="D484" s="1183"/>
      <c r="E484" s="1183"/>
      <c r="F484" s="1183"/>
      <c r="G484" s="1183"/>
      <c r="H484" s="1214"/>
      <c r="I484" s="1208"/>
      <c r="L484" s="1160"/>
    </row>
    <row r="485" spans="1:13">
      <c r="A485" s="1215"/>
      <c r="B485" s="1209"/>
      <c r="C485" s="1197"/>
      <c r="D485" s="1198"/>
      <c r="E485" s="1198"/>
      <c r="F485" s="1198"/>
      <c r="G485" s="1198"/>
      <c r="H485" s="1216"/>
      <c r="I485" s="1212"/>
      <c r="L485" s="1160"/>
    </row>
    <row r="486" spans="1:13">
      <c r="A486" s="1130"/>
      <c r="B486" s="1131" t="s">
        <v>1814</v>
      </c>
      <c r="C486" s="1154"/>
      <c r="D486" s="1139"/>
      <c r="E486" s="1139"/>
      <c r="F486" s="1139"/>
      <c r="G486" s="1139"/>
      <c r="H486" s="1187"/>
      <c r="I486" s="1153"/>
      <c r="L486" s="1160"/>
    </row>
    <row r="487" spans="1:13" ht="14.25" customHeight="1">
      <c r="A487" s="1145"/>
      <c r="B487" s="1156"/>
      <c r="C487" s="1154"/>
      <c r="D487" s="1139"/>
      <c r="E487" s="1139"/>
      <c r="F487" s="1139"/>
      <c r="G487" s="1139"/>
      <c r="H487" s="1187"/>
      <c r="I487" s="1135"/>
      <c r="L487" s="1133"/>
    </row>
    <row r="488" spans="1:13" ht="80.25" customHeight="1">
      <c r="A488" s="1140"/>
      <c r="B488" s="1141" t="s">
        <v>1940</v>
      </c>
      <c r="C488" s="1140">
        <v>1</v>
      </c>
      <c r="D488" s="1139"/>
      <c r="E488" s="1139"/>
      <c r="F488" s="1139"/>
      <c r="G488" s="1139"/>
      <c r="H488" s="1191"/>
      <c r="I488" s="1143"/>
      <c r="L488" s="1128"/>
    </row>
    <row r="489" spans="1:13">
      <c r="A489" s="1140" t="s">
        <v>49</v>
      </c>
      <c r="B489" s="1141" t="s">
        <v>1815</v>
      </c>
      <c r="C489" s="1140"/>
      <c r="D489" s="1139" t="s">
        <v>31</v>
      </c>
      <c r="E489" s="1139">
        <f>'[61]MEASUREMENT BREAK-UP'!AY282</f>
        <v>6</v>
      </c>
      <c r="F489" s="1139"/>
      <c r="G489" s="1139"/>
      <c r="H489" s="1191"/>
      <c r="I489" s="1143"/>
      <c r="L489" s="1128"/>
    </row>
    <row r="490" spans="1:13">
      <c r="A490" s="1140" t="str">
        <f>IF(C490="","",COUNTA($C$487:C490))</f>
        <v/>
      </c>
      <c r="B490" s="1141"/>
      <c r="C490" s="1140"/>
      <c r="D490" s="1139"/>
      <c r="E490" s="1139"/>
      <c r="F490" s="1139"/>
      <c r="G490" s="1139"/>
      <c r="H490" s="1191"/>
      <c r="I490" s="1143"/>
      <c r="L490" s="1128"/>
    </row>
    <row r="491" spans="1:13" s="1122" customFormat="1" ht="234.75" customHeight="1">
      <c r="A491" s="1140"/>
      <c r="B491" s="1141" t="s">
        <v>1941</v>
      </c>
      <c r="C491" s="1140">
        <v>1</v>
      </c>
      <c r="D491" s="1139"/>
      <c r="E491" s="1139"/>
      <c r="F491" s="1139"/>
      <c r="G491" s="1139"/>
      <c r="H491" s="1191"/>
      <c r="I491" s="1143"/>
      <c r="L491" s="1128"/>
      <c r="M491" s="1121"/>
    </row>
    <row r="492" spans="1:13">
      <c r="A492" s="1140" t="s">
        <v>50</v>
      </c>
      <c r="B492" s="1141" t="s">
        <v>1816</v>
      </c>
      <c r="C492" s="1140"/>
      <c r="D492" s="1139" t="s">
        <v>45</v>
      </c>
      <c r="E492" s="1139"/>
      <c r="F492" s="1139"/>
      <c r="G492" s="1139"/>
      <c r="H492" s="1191"/>
      <c r="I492" s="1143"/>
      <c r="L492" s="1128"/>
    </row>
    <row r="493" spans="1:13">
      <c r="A493" s="1140" t="s">
        <v>52</v>
      </c>
      <c r="B493" s="1141" t="s">
        <v>1817</v>
      </c>
      <c r="C493" s="1140"/>
      <c r="D493" s="1139" t="s">
        <v>45</v>
      </c>
      <c r="E493" s="1139"/>
      <c r="F493" s="1139"/>
      <c r="G493" s="1139"/>
      <c r="H493" s="1191"/>
      <c r="I493" s="1143"/>
      <c r="L493" s="1128"/>
    </row>
    <row r="494" spans="1:13">
      <c r="A494" s="1140" t="s">
        <v>53</v>
      </c>
      <c r="B494" s="1141" t="s">
        <v>1818</v>
      </c>
      <c r="C494" s="1140"/>
      <c r="D494" s="1139" t="s">
        <v>45</v>
      </c>
      <c r="E494" s="1139"/>
      <c r="F494" s="1139"/>
      <c r="G494" s="1139"/>
      <c r="H494" s="1191"/>
      <c r="I494" s="1143"/>
      <c r="L494" s="1128"/>
    </row>
    <row r="495" spans="1:13">
      <c r="A495" s="1140" t="s">
        <v>54</v>
      </c>
      <c r="B495" s="1141" t="s">
        <v>1819</v>
      </c>
      <c r="C495" s="1140"/>
      <c r="D495" s="1139" t="s">
        <v>45</v>
      </c>
      <c r="E495" s="1139"/>
      <c r="F495" s="1139"/>
      <c r="G495" s="1139"/>
      <c r="H495" s="1191"/>
      <c r="I495" s="1143"/>
      <c r="L495" s="1128"/>
    </row>
    <row r="496" spans="1:13">
      <c r="A496" s="1140" t="s">
        <v>55</v>
      </c>
      <c r="B496" s="1141" t="s">
        <v>1820</v>
      </c>
      <c r="C496" s="1140"/>
      <c r="D496" s="1139" t="s">
        <v>45</v>
      </c>
      <c r="E496" s="1139"/>
      <c r="F496" s="1139"/>
      <c r="G496" s="1139"/>
      <c r="H496" s="1191"/>
      <c r="I496" s="1143"/>
      <c r="L496" s="1128"/>
    </row>
    <row r="497" spans="1:12">
      <c r="A497" s="1140" t="s">
        <v>56</v>
      </c>
      <c r="B497" s="1141" t="s">
        <v>1821</v>
      </c>
      <c r="C497" s="1140"/>
      <c r="D497" s="1139" t="s">
        <v>45</v>
      </c>
      <c r="E497" s="1139"/>
      <c r="F497" s="1139"/>
      <c r="G497" s="1139"/>
      <c r="H497" s="1191"/>
      <c r="I497" s="1143"/>
      <c r="L497" s="1128"/>
    </row>
    <row r="498" spans="1:12">
      <c r="A498" s="1140" t="s">
        <v>57</v>
      </c>
      <c r="B498" s="1141" t="s">
        <v>1822</v>
      </c>
      <c r="C498" s="1140"/>
      <c r="D498" s="1139" t="s">
        <v>45</v>
      </c>
      <c r="E498" s="1139"/>
      <c r="F498" s="1139"/>
      <c r="G498" s="1139"/>
      <c r="H498" s="1191"/>
      <c r="I498" s="1143"/>
      <c r="L498" s="1128"/>
    </row>
    <row r="499" spans="1:12">
      <c r="A499" s="1140" t="s">
        <v>58</v>
      </c>
      <c r="B499" s="1141" t="s">
        <v>1823</v>
      </c>
      <c r="C499" s="1140"/>
      <c r="D499" s="1139" t="s">
        <v>45</v>
      </c>
      <c r="E499" s="1139"/>
      <c r="F499" s="1139"/>
      <c r="G499" s="1139"/>
      <c r="H499" s="1191"/>
      <c r="I499" s="1143"/>
      <c r="L499" s="1128"/>
    </row>
    <row r="500" spans="1:12">
      <c r="A500" s="1140" t="s">
        <v>59</v>
      </c>
      <c r="B500" s="1141" t="s">
        <v>1824</v>
      </c>
      <c r="C500" s="1140"/>
      <c r="D500" s="1139" t="s">
        <v>45</v>
      </c>
      <c r="E500" s="1139"/>
      <c r="F500" s="1139"/>
      <c r="G500" s="1139"/>
      <c r="H500" s="1191"/>
      <c r="I500" s="1143"/>
      <c r="L500" s="1128"/>
    </row>
    <row r="501" spans="1:12">
      <c r="A501" s="1140" t="str">
        <f>IF(C501="","",COUNTA($C$487:C501))</f>
        <v/>
      </c>
      <c r="B501" s="1141"/>
      <c r="C501" s="1140"/>
      <c r="D501" s="1139"/>
      <c r="E501" s="1139"/>
      <c r="F501" s="1139"/>
      <c r="G501" s="1139"/>
      <c r="H501" s="1191"/>
      <c r="I501" s="1143"/>
      <c r="L501" s="1128"/>
    </row>
    <row r="502" spans="1:12">
      <c r="A502" s="1140"/>
      <c r="B502" s="1154" t="s">
        <v>1825</v>
      </c>
      <c r="C502" s="1140">
        <v>1</v>
      </c>
      <c r="D502" s="1139"/>
      <c r="E502" s="1139"/>
      <c r="F502" s="1139"/>
      <c r="G502" s="1139"/>
      <c r="H502" s="1191"/>
      <c r="I502" s="1143"/>
      <c r="L502" s="1128"/>
    </row>
    <row r="503" spans="1:12" ht="82.5" customHeight="1">
      <c r="A503" s="1140" t="s">
        <v>60</v>
      </c>
      <c r="B503" s="1141" t="s">
        <v>1942</v>
      </c>
      <c r="C503" s="1140"/>
      <c r="D503" s="1139" t="s">
        <v>1826</v>
      </c>
      <c r="E503" s="1139">
        <f>'[61]MEASUREMENT BREAK-UP'!AY296</f>
        <v>300</v>
      </c>
      <c r="F503" s="1139"/>
      <c r="G503" s="1139"/>
      <c r="H503" s="1191"/>
      <c r="I503" s="1143"/>
      <c r="L503" s="1128"/>
    </row>
    <row r="504" spans="1:12">
      <c r="A504" s="1140" t="str">
        <f>IF(C504="","",COUNTA($C$487:C504))</f>
        <v/>
      </c>
      <c r="B504" s="1141"/>
      <c r="C504" s="1140"/>
      <c r="D504" s="1139"/>
      <c r="E504" s="1139"/>
      <c r="F504" s="1139"/>
      <c r="G504" s="1139"/>
      <c r="H504" s="1191"/>
      <c r="I504" s="1143"/>
      <c r="L504" s="1128"/>
    </row>
    <row r="505" spans="1:12" ht="75.75" customHeight="1">
      <c r="A505" s="1140"/>
      <c r="B505" s="1141" t="s">
        <v>1943</v>
      </c>
      <c r="C505" s="1140">
        <v>1</v>
      </c>
      <c r="D505" s="1139"/>
      <c r="E505" s="1139"/>
      <c r="F505" s="1139"/>
      <c r="G505" s="1139"/>
      <c r="H505" s="1191"/>
      <c r="I505" s="1143"/>
      <c r="L505" s="1128"/>
    </row>
    <row r="506" spans="1:12">
      <c r="A506" s="1140" t="s">
        <v>61</v>
      </c>
      <c r="B506" s="1141" t="s">
        <v>1827</v>
      </c>
      <c r="C506" s="1140"/>
      <c r="D506" s="1139" t="s">
        <v>31</v>
      </c>
      <c r="E506" s="1139">
        <f>'[61]MEASUREMENT BREAK-UP'!AY299</f>
        <v>1</v>
      </c>
      <c r="F506" s="1139"/>
      <c r="G506" s="1139"/>
      <c r="H506" s="1191"/>
      <c r="I506" s="1143"/>
      <c r="L506" s="1128"/>
    </row>
    <row r="507" spans="1:12">
      <c r="A507" s="1140" t="str">
        <f>IF(C507="","",COUNTA($C$487:C507))</f>
        <v/>
      </c>
      <c r="B507" s="1141"/>
      <c r="C507" s="1140"/>
      <c r="D507" s="1139"/>
      <c r="E507" s="1139"/>
      <c r="F507" s="1139"/>
      <c r="G507" s="1139"/>
      <c r="H507" s="1191"/>
      <c r="I507" s="1143"/>
      <c r="L507" s="1128"/>
    </row>
    <row r="508" spans="1:12">
      <c r="A508" s="1140"/>
      <c r="B508" s="1141"/>
      <c r="C508" s="1140"/>
      <c r="D508" s="1139"/>
      <c r="E508" s="1139"/>
      <c r="F508" s="1139"/>
      <c r="G508" s="1139"/>
      <c r="H508" s="1191"/>
      <c r="I508" s="1143"/>
      <c r="L508" s="1128"/>
    </row>
    <row r="509" spans="1:12">
      <c r="A509" s="1140"/>
      <c r="B509" s="1141"/>
      <c r="C509" s="1140"/>
      <c r="D509" s="1139"/>
      <c r="E509" s="1139"/>
      <c r="F509" s="1139"/>
      <c r="G509" s="1139"/>
      <c r="H509" s="1191"/>
      <c r="I509" s="1143"/>
      <c r="L509" s="1128"/>
    </row>
    <row r="510" spans="1:12">
      <c r="A510" s="1140"/>
      <c r="B510" s="1141"/>
      <c r="C510" s="1140"/>
      <c r="D510" s="1139"/>
      <c r="E510" s="1139"/>
      <c r="F510" s="1139"/>
      <c r="G510" s="1139"/>
      <c r="H510" s="1191"/>
      <c r="I510" s="1143"/>
      <c r="L510" s="1128"/>
    </row>
    <row r="511" spans="1:12">
      <c r="A511" s="1140"/>
      <c r="B511" s="1141"/>
      <c r="C511" s="1140"/>
      <c r="D511" s="1139"/>
      <c r="E511" s="1139"/>
      <c r="F511" s="1139"/>
      <c r="G511" s="1139"/>
      <c r="H511" s="1191"/>
      <c r="I511" s="1143"/>
      <c r="L511" s="1128"/>
    </row>
    <row r="512" spans="1:12">
      <c r="A512" s="1140"/>
      <c r="B512" s="1141"/>
      <c r="C512" s="1140"/>
      <c r="D512" s="1139"/>
      <c r="E512" s="1139"/>
      <c r="F512" s="1139"/>
      <c r="G512" s="1139"/>
      <c r="H512" s="1191"/>
      <c r="I512" s="1143"/>
      <c r="L512" s="1128"/>
    </row>
    <row r="513" spans="1:12">
      <c r="A513" s="1140"/>
      <c r="B513" s="1141"/>
      <c r="C513" s="1140"/>
      <c r="D513" s="1139"/>
      <c r="E513" s="1139"/>
      <c r="F513" s="1139"/>
      <c r="G513" s="1139"/>
      <c r="H513" s="1191"/>
      <c r="I513" s="1143"/>
      <c r="L513" s="1128"/>
    </row>
    <row r="514" spans="1:12">
      <c r="A514" s="1140"/>
      <c r="B514" s="1141"/>
      <c r="C514" s="1140"/>
      <c r="D514" s="1139"/>
      <c r="E514" s="1139"/>
      <c r="F514" s="1139"/>
      <c r="G514" s="1139"/>
      <c r="H514" s="1191"/>
      <c r="I514" s="1143"/>
      <c r="L514" s="1128"/>
    </row>
    <row r="515" spans="1:12">
      <c r="A515" s="1140"/>
      <c r="B515" s="1141"/>
      <c r="C515" s="1140"/>
      <c r="D515" s="1139"/>
      <c r="E515" s="1139"/>
      <c r="F515" s="1139"/>
      <c r="G515" s="1139"/>
      <c r="H515" s="1191"/>
      <c r="I515" s="1143"/>
      <c r="L515" s="1128"/>
    </row>
    <row r="516" spans="1:12">
      <c r="A516" s="1140"/>
      <c r="B516" s="1141"/>
      <c r="C516" s="1140"/>
      <c r="D516" s="1139"/>
      <c r="E516" s="1139"/>
      <c r="F516" s="1139"/>
      <c r="G516" s="1139"/>
      <c r="H516" s="1191"/>
      <c r="I516" s="1143"/>
      <c r="L516" s="1128"/>
    </row>
    <row r="517" spans="1:12">
      <c r="A517" s="1140"/>
      <c r="B517" s="1141"/>
      <c r="C517" s="1140"/>
      <c r="D517" s="1139"/>
      <c r="E517" s="1139"/>
      <c r="F517" s="1139"/>
      <c r="G517" s="1139"/>
      <c r="H517" s="1191"/>
      <c r="I517" s="1143"/>
      <c r="L517" s="1128"/>
    </row>
    <row r="518" spans="1:12">
      <c r="A518" s="1140"/>
      <c r="B518" s="1141"/>
      <c r="C518" s="1140"/>
      <c r="D518" s="1139"/>
      <c r="E518" s="1139"/>
      <c r="F518" s="1139"/>
      <c r="G518" s="1139"/>
      <c r="H518" s="1191"/>
      <c r="I518" s="1143"/>
      <c r="L518" s="1128"/>
    </row>
    <row r="519" spans="1:12">
      <c r="A519" s="1140"/>
      <c r="B519" s="1141"/>
      <c r="C519" s="1140"/>
      <c r="D519" s="1139"/>
      <c r="E519" s="1139"/>
      <c r="F519" s="1139"/>
      <c r="G519" s="1139"/>
      <c r="H519" s="1191"/>
      <c r="I519" s="1143"/>
      <c r="L519" s="1128"/>
    </row>
    <row r="520" spans="1:12">
      <c r="A520" s="1140"/>
      <c r="B520" s="1141"/>
      <c r="C520" s="1140"/>
      <c r="D520" s="1139"/>
      <c r="E520" s="1139"/>
      <c r="F520" s="1139"/>
      <c r="G520" s="1139"/>
      <c r="H520" s="1191"/>
      <c r="I520" s="1143"/>
      <c r="L520" s="1128"/>
    </row>
    <row r="521" spans="1:12">
      <c r="A521" s="1140"/>
      <c r="B521" s="1141"/>
      <c r="C521" s="1140"/>
      <c r="D521" s="1139"/>
      <c r="E521" s="1139"/>
      <c r="F521" s="1139"/>
      <c r="G521" s="1139"/>
      <c r="H521" s="1191"/>
      <c r="I521" s="1143"/>
      <c r="L521" s="1128"/>
    </row>
    <row r="522" spans="1:12">
      <c r="A522" s="1140"/>
      <c r="B522" s="1141"/>
      <c r="C522" s="1140"/>
      <c r="D522" s="1139"/>
      <c r="E522" s="1139"/>
      <c r="F522" s="1139"/>
      <c r="G522" s="1139"/>
      <c r="H522" s="1191"/>
      <c r="I522" s="1143"/>
      <c r="L522" s="1128"/>
    </row>
    <row r="523" spans="1:12">
      <c r="A523" s="1140"/>
      <c r="B523" s="1178" t="s">
        <v>1481</v>
      </c>
      <c r="C523" s="1140"/>
      <c r="D523" s="1139"/>
      <c r="E523" s="1139"/>
      <c r="F523" s="1139"/>
      <c r="G523" s="1139"/>
      <c r="H523" s="1191"/>
      <c r="I523" s="1179"/>
      <c r="L523" s="1128"/>
    </row>
    <row r="524" spans="1:12">
      <c r="A524" s="1140"/>
      <c r="B524" s="1141"/>
      <c r="C524" s="1140"/>
      <c r="D524" s="1139"/>
      <c r="E524" s="1139"/>
      <c r="F524" s="1139"/>
      <c r="G524" s="1139"/>
      <c r="H524" s="1191"/>
      <c r="I524" s="1143"/>
      <c r="L524" s="1128"/>
    </row>
    <row r="525" spans="1:12">
      <c r="A525" s="1140"/>
      <c r="B525" s="1141"/>
      <c r="C525" s="1140"/>
      <c r="D525" s="1139"/>
      <c r="E525" s="1139"/>
      <c r="F525" s="1139"/>
      <c r="G525" s="1139"/>
      <c r="H525" s="1191"/>
      <c r="I525" s="1143"/>
      <c r="L525" s="1128"/>
    </row>
    <row r="526" spans="1:12">
      <c r="A526" s="1181"/>
      <c r="B526" s="1182"/>
      <c r="C526" s="1181"/>
      <c r="D526" s="1183"/>
      <c r="E526" s="1183"/>
      <c r="F526" s="1183"/>
      <c r="G526" s="1183"/>
      <c r="H526" s="1207"/>
      <c r="I526" s="1180"/>
      <c r="L526" s="1128"/>
    </row>
    <row r="527" spans="1:12">
      <c r="A527" s="1196"/>
      <c r="B527" s="1197"/>
      <c r="C527" s="1196"/>
      <c r="D527" s="1198"/>
      <c r="E527" s="1198"/>
      <c r="F527" s="1198"/>
      <c r="G527" s="1198"/>
      <c r="H527" s="1211"/>
      <c r="I527" s="1179"/>
      <c r="L527" s="1128"/>
    </row>
    <row r="528" spans="1:12">
      <c r="A528" s="1140"/>
      <c r="B528" s="1178" t="s">
        <v>1482</v>
      </c>
      <c r="C528" s="1140"/>
      <c r="D528" s="1139"/>
      <c r="E528" s="1139"/>
      <c r="F528" s="1139"/>
      <c r="G528" s="1139"/>
      <c r="H528" s="1191"/>
      <c r="I528" s="1180"/>
      <c r="L528" s="1128"/>
    </row>
    <row r="529" spans="1:12">
      <c r="A529" s="1140"/>
      <c r="B529" s="1141"/>
      <c r="C529" s="1140"/>
      <c r="D529" s="1139"/>
      <c r="E529" s="1139"/>
      <c r="F529" s="1139"/>
      <c r="G529" s="1139"/>
      <c r="H529" s="1191"/>
      <c r="I529" s="1143"/>
      <c r="L529" s="1128"/>
    </row>
    <row r="530" spans="1:12">
      <c r="A530" s="1140"/>
      <c r="B530" s="1141"/>
      <c r="C530" s="1140"/>
      <c r="D530" s="1139"/>
      <c r="E530" s="1139"/>
      <c r="F530" s="1139"/>
      <c r="G530" s="1139"/>
      <c r="H530" s="1191"/>
      <c r="I530" s="1143"/>
      <c r="L530" s="1128"/>
    </row>
    <row r="531" spans="1:12" ht="60.75" customHeight="1">
      <c r="A531" s="1140" t="s">
        <v>49</v>
      </c>
      <c r="B531" s="1141" t="s">
        <v>1828</v>
      </c>
      <c r="C531" s="1140">
        <v>1</v>
      </c>
      <c r="D531" s="1139"/>
      <c r="E531" s="1139"/>
      <c r="F531" s="1139"/>
      <c r="G531" s="1139"/>
      <c r="H531" s="1191"/>
      <c r="I531" s="1143"/>
      <c r="L531" s="1128"/>
    </row>
    <row r="532" spans="1:12">
      <c r="A532" s="1140"/>
      <c r="B532" s="1141" t="s">
        <v>1829</v>
      </c>
      <c r="C532" s="1140"/>
      <c r="D532" s="1139" t="s">
        <v>45</v>
      </c>
      <c r="E532" s="1139"/>
      <c r="F532" s="1139"/>
      <c r="G532" s="1139"/>
      <c r="H532" s="1191"/>
      <c r="I532" s="1143"/>
      <c r="L532" s="1128"/>
    </row>
    <row r="533" spans="1:12">
      <c r="A533" s="1140"/>
      <c r="B533" s="1141" t="s">
        <v>1830</v>
      </c>
      <c r="C533" s="1140"/>
      <c r="D533" s="1139" t="s">
        <v>45</v>
      </c>
      <c r="E533" s="1139"/>
      <c r="F533" s="1139"/>
      <c r="G533" s="1139"/>
      <c r="H533" s="1191"/>
      <c r="I533" s="1143"/>
      <c r="L533" s="1128"/>
    </row>
    <row r="534" spans="1:12">
      <c r="A534" s="1140"/>
      <c r="B534" s="1141" t="s">
        <v>1831</v>
      </c>
      <c r="C534" s="1140"/>
      <c r="D534" s="1139" t="s">
        <v>45</v>
      </c>
      <c r="E534" s="1139"/>
      <c r="F534" s="1139"/>
      <c r="G534" s="1139"/>
      <c r="H534" s="1191"/>
      <c r="I534" s="1143"/>
      <c r="L534" s="1128"/>
    </row>
    <row r="535" spans="1:12">
      <c r="A535" s="1140"/>
      <c r="B535" s="1141" t="s">
        <v>1832</v>
      </c>
      <c r="C535" s="1140"/>
      <c r="D535" s="1139" t="s">
        <v>45</v>
      </c>
      <c r="E535" s="1139"/>
      <c r="F535" s="1139"/>
      <c r="G535" s="1139"/>
      <c r="H535" s="1191"/>
      <c r="I535" s="1143"/>
      <c r="L535" s="1128"/>
    </row>
    <row r="536" spans="1:12">
      <c r="A536" s="1140"/>
      <c r="B536" s="1141" t="s">
        <v>1833</v>
      </c>
      <c r="C536" s="1140"/>
      <c r="D536" s="1139" t="s">
        <v>45</v>
      </c>
      <c r="E536" s="1139"/>
      <c r="F536" s="1139"/>
      <c r="G536" s="1139"/>
      <c r="H536" s="1191"/>
      <c r="I536" s="1143"/>
      <c r="L536" s="1128"/>
    </row>
    <row r="537" spans="1:12">
      <c r="A537" s="1140"/>
      <c r="B537" s="1141" t="s">
        <v>1834</v>
      </c>
      <c r="C537" s="1140"/>
      <c r="D537" s="1139" t="s">
        <v>45</v>
      </c>
      <c r="E537" s="1139"/>
      <c r="F537" s="1139"/>
      <c r="G537" s="1139"/>
      <c r="H537" s="1191"/>
      <c r="I537" s="1143"/>
      <c r="L537" s="1128"/>
    </row>
    <row r="538" spans="1:12">
      <c r="A538" s="1140"/>
      <c r="B538" s="1141" t="s">
        <v>1835</v>
      </c>
      <c r="C538" s="1140"/>
      <c r="D538" s="1139" t="s">
        <v>45</v>
      </c>
      <c r="E538" s="1139"/>
      <c r="F538" s="1139"/>
      <c r="G538" s="1139"/>
      <c r="H538" s="1191"/>
      <c r="I538" s="1143"/>
      <c r="L538" s="1128"/>
    </row>
    <row r="539" spans="1:12">
      <c r="A539" s="1140"/>
      <c r="B539" s="1141" t="s">
        <v>1836</v>
      </c>
      <c r="C539" s="1140"/>
      <c r="D539" s="1139" t="s">
        <v>45</v>
      </c>
      <c r="E539" s="1139"/>
      <c r="F539" s="1139"/>
      <c r="G539" s="1139"/>
      <c r="H539" s="1191"/>
      <c r="I539" s="1143"/>
      <c r="L539" s="1128"/>
    </row>
    <row r="540" spans="1:12">
      <c r="A540" s="1140"/>
      <c r="B540" s="1141" t="s">
        <v>1837</v>
      </c>
      <c r="C540" s="1140"/>
      <c r="D540" s="1139" t="s">
        <v>45</v>
      </c>
      <c r="E540" s="1139"/>
      <c r="F540" s="1139"/>
      <c r="G540" s="1139"/>
      <c r="H540" s="1191"/>
      <c r="I540" s="1143"/>
      <c r="L540" s="1128"/>
    </row>
    <row r="541" spans="1:12">
      <c r="A541" s="1140"/>
      <c r="B541" s="1141" t="s">
        <v>1838</v>
      </c>
      <c r="C541" s="1140"/>
      <c r="D541" s="1139" t="s">
        <v>45</v>
      </c>
      <c r="E541" s="1139"/>
      <c r="F541" s="1139"/>
      <c r="G541" s="1139"/>
      <c r="H541" s="1191"/>
      <c r="I541" s="1143"/>
      <c r="L541" s="1128"/>
    </row>
    <row r="542" spans="1:12">
      <c r="A542" s="1140"/>
      <c r="B542" s="1141" t="s">
        <v>1839</v>
      </c>
      <c r="C542" s="1140"/>
      <c r="D542" s="1139" t="s">
        <v>45</v>
      </c>
      <c r="E542" s="1139"/>
      <c r="F542" s="1139"/>
      <c r="G542" s="1139"/>
      <c r="H542" s="1191"/>
      <c r="I542" s="1143"/>
      <c r="L542" s="1128"/>
    </row>
    <row r="543" spans="1:12">
      <c r="A543" s="1140"/>
      <c r="B543" s="1141" t="s">
        <v>1840</v>
      </c>
      <c r="C543" s="1140"/>
      <c r="D543" s="1139" t="s">
        <v>45</v>
      </c>
      <c r="E543" s="1139"/>
      <c r="F543" s="1139"/>
      <c r="G543" s="1139"/>
      <c r="H543" s="1191"/>
      <c r="I543" s="1143"/>
      <c r="L543" s="1128"/>
    </row>
    <row r="544" spans="1:12">
      <c r="A544" s="1140"/>
      <c r="B544" s="1141" t="s">
        <v>1841</v>
      </c>
      <c r="C544" s="1140"/>
      <c r="D544" s="1139" t="s">
        <v>45</v>
      </c>
      <c r="E544" s="1139"/>
      <c r="F544" s="1139"/>
      <c r="G544" s="1139"/>
      <c r="H544" s="1191"/>
      <c r="I544" s="1143"/>
      <c r="L544" s="1128"/>
    </row>
    <row r="545" spans="1:12">
      <c r="A545" s="1140"/>
      <c r="B545" s="1141" t="s">
        <v>1842</v>
      </c>
      <c r="C545" s="1140"/>
      <c r="D545" s="1139" t="s">
        <v>45</v>
      </c>
      <c r="E545" s="1139"/>
      <c r="F545" s="1139"/>
      <c r="G545" s="1139"/>
      <c r="H545" s="1191"/>
      <c r="I545" s="1143"/>
      <c r="L545" s="1128"/>
    </row>
    <row r="546" spans="1:12">
      <c r="A546" s="1140"/>
      <c r="B546" s="1141" t="s">
        <v>1843</v>
      </c>
      <c r="C546" s="1140"/>
      <c r="D546" s="1139" t="s">
        <v>45</v>
      </c>
      <c r="E546" s="1139"/>
      <c r="F546" s="1139"/>
      <c r="G546" s="1139"/>
      <c r="H546" s="1191"/>
      <c r="I546" s="1143"/>
      <c r="L546" s="1128"/>
    </row>
    <row r="547" spans="1:12">
      <c r="A547" s="1140"/>
      <c r="B547" s="1141" t="s">
        <v>1844</v>
      </c>
      <c r="C547" s="1140"/>
      <c r="D547" s="1139" t="s">
        <v>45</v>
      </c>
      <c r="E547" s="1139"/>
      <c r="F547" s="1139"/>
      <c r="G547" s="1139"/>
      <c r="H547" s="1191"/>
      <c r="I547" s="1143"/>
      <c r="L547" s="1128"/>
    </row>
    <row r="548" spans="1:12">
      <c r="A548" s="1140"/>
      <c r="B548" s="1141" t="s">
        <v>1845</v>
      </c>
      <c r="C548" s="1140"/>
      <c r="D548" s="1139" t="s">
        <v>45</v>
      </c>
      <c r="E548" s="1139"/>
      <c r="F548" s="1139"/>
      <c r="G548" s="1139"/>
      <c r="H548" s="1191"/>
      <c r="I548" s="1143"/>
      <c r="L548" s="1128"/>
    </row>
    <row r="549" spans="1:12">
      <c r="A549" s="1140"/>
      <c r="B549" s="1141" t="s">
        <v>1846</v>
      </c>
      <c r="C549" s="1140"/>
      <c r="D549" s="1139" t="s">
        <v>45</v>
      </c>
      <c r="E549" s="1139"/>
      <c r="F549" s="1139"/>
      <c r="G549" s="1139"/>
      <c r="H549" s="1191"/>
      <c r="I549" s="1143"/>
      <c r="L549" s="1128"/>
    </row>
    <row r="550" spans="1:12">
      <c r="A550" s="1140"/>
      <c r="B550" s="1141"/>
      <c r="C550" s="1140"/>
      <c r="D550" s="1139"/>
      <c r="E550" s="1139"/>
      <c r="F550" s="1139"/>
      <c r="G550" s="1139"/>
      <c r="H550" s="1191"/>
      <c r="I550" s="1143"/>
      <c r="L550" s="1128"/>
    </row>
    <row r="551" spans="1:12" ht="58.5" customHeight="1">
      <c r="A551" s="1140" t="s">
        <v>50</v>
      </c>
      <c r="B551" s="1141" t="s">
        <v>1944</v>
      </c>
      <c r="C551" s="1140">
        <v>1</v>
      </c>
      <c r="D551" s="1139"/>
      <c r="E551" s="1139"/>
      <c r="F551" s="1139"/>
      <c r="G551" s="1139"/>
      <c r="H551" s="1191"/>
      <c r="I551" s="1143"/>
      <c r="L551" s="1128"/>
    </row>
    <row r="552" spans="1:12">
      <c r="A552" s="1145"/>
      <c r="B552" s="1141" t="s">
        <v>1756</v>
      </c>
      <c r="C552" s="1140"/>
      <c r="D552" s="1139" t="s">
        <v>45</v>
      </c>
      <c r="E552" s="1139"/>
      <c r="F552" s="1139"/>
      <c r="G552" s="1139"/>
      <c r="H552" s="1191"/>
      <c r="I552" s="1143"/>
      <c r="L552" s="1128"/>
    </row>
    <row r="553" spans="1:12">
      <c r="A553" s="1145"/>
      <c r="B553" s="1141" t="s">
        <v>1847</v>
      </c>
      <c r="C553" s="1140"/>
      <c r="D553" s="1139" t="s">
        <v>45</v>
      </c>
      <c r="E553" s="1139"/>
      <c r="F553" s="1139"/>
      <c r="G553" s="1139"/>
      <c r="H553" s="1191"/>
      <c r="I553" s="1143"/>
      <c r="L553" s="1128"/>
    </row>
    <row r="554" spans="1:12">
      <c r="A554" s="1145"/>
      <c r="B554" s="1141" t="s">
        <v>1757</v>
      </c>
      <c r="C554" s="1140"/>
      <c r="D554" s="1139" t="s">
        <v>45</v>
      </c>
      <c r="E554" s="1139"/>
      <c r="F554" s="1139"/>
      <c r="G554" s="1139"/>
      <c r="H554" s="1191"/>
      <c r="I554" s="1143"/>
      <c r="L554" s="1128"/>
    </row>
    <row r="555" spans="1:12">
      <c r="A555" s="1140"/>
      <c r="B555" s="1141"/>
      <c r="C555" s="1140"/>
      <c r="D555" s="1139"/>
      <c r="E555" s="1139"/>
      <c r="F555" s="1139"/>
      <c r="G555" s="1139"/>
      <c r="H555" s="1191"/>
      <c r="I555" s="1143"/>
      <c r="L555" s="1128"/>
    </row>
    <row r="556" spans="1:12" ht="79.5" customHeight="1">
      <c r="A556" s="1140" t="s">
        <v>52</v>
      </c>
      <c r="B556" s="1141" t="s">
        <v>1945</v>
      </c>
      <c r="C556" s="1140">
        <v>1</v>
      </c>
      <c r="D556" s="1139" t="s">
        <v>45</v>
      </c>
      <c r="E556" s="1139"/>
      <c r="F556" s="1139"/>
      <c r="G556" s="1139"/>
      <c r="H556" s="1191"/>
      <c r="I556" s="1143"/>
      <c r="L556" s="1128"/>
    </row>
    <row r="557" spans="1:12">
      <c r="A557" s="1140" t="str">
        <f>IF(C557="","",COUNTA($C$487:C557))</f>
        <v/>
      </c>
      <c r="B557" s="1141"/>
      <c r="C557" s="1140"/>
      <c r="D557" s="1139"/>
      <c r="E557" s="1139"/>
      <c r="F557" s="1139"/>
      <c r="G557" s="1139"/>
      <c r="H557" s="1191"/>
      <c r="I557" s="1143"/>
      <c r="L557" s="1128"/>
    </row>
    <row r="558" spans="1:12" ht="58.5" customHeight="1">
      <c r="A558" s="1140" t="s">
        <v>53</v>
      </c>
      <c r="B558" s="1141" t="s">
        <v>1946</v>
      </c>
      <c r="C558" s="1140">
        <v>1</v>
      </c>
      <c r="D558" s="1139" t="s">
        <v>239</v>
      </c>
      <c r="E558" s="1139"/>
      <c r="F558" s="1139"/>
      <c r="G558" s="1139"/>
      <c r="H558" s="1191"/>
      <c r="I558" s="1143"/>
      <c r="L558" s="1128"/>
    </row>
    <row r="559" spans="1:12">
      <c r="A559" s="1140"/>
      <c r="B559" s="1141"/>
      <c r="C559" s="1140"/>
      <c r="D559" s="1139"/>
      <c r="E559" s="1139"/>
      <c r="F559" s="1139"/>
      <c r="G559" s="1139"/>
      <c r="H559" s="1191"/>
      <c r="I559" s="1143"/>
      <c r="L559" s="1128"/>
    </row>
    <row r="560" spans="1:12" ht="156" customHeight="1">
      <c r="A560" s="1140" t="s">
        <v>54</v>
      </c>
      <c r="B560" s="1141" t="s">
        <v>1947</v>
      </c>
      <c r="C560" s="1140">
        <v>1</v>
      </c>
      <c r="D560" s="1139" t="s">
        <v>45</v>
      </c>
      <c r="E560" s="1139"/>
      <c r="F560" s="1139"/>
      <c r="G560" s="1139"/>
      <c r="H560" s="1191"/>
      <c r="I560" s="1143"/>
      <c r="L560" s="1128"/>
    </row>
    <row r="561" spans="1:12">
      <c r="A561" s="1145"/>
      <c r="B561" s="1141"/>
      <c r="C561" s="1141"/>
      <c r="D561" s="1139"/>
      <c r="E561" s="1139"/>
      <c r="F561" s="1139"/>
      <c r="G561" s="1139"/>
      <c r="H561" s="1191"/>
      <c r="I561" s="1179"/>
      <c r="L561" s="1128"/>
    </row>
    <row r="562" spans="1:12" ht="41.25" thickBot="1">
      <c r="A562" s="1130"/>
      <c r="B562" s="1131" t="s">
        <v>1848</v>
      </c>
      <c r="C562" s="1130"/>
      <c r="D562" s="1131"/>
      <c r="E562" s="1131"/>
      <c r="F562" s="1131"/>
      <c r="G562" s="1131"/>
      <c r="H562" s="1194"/>
      <c r="I562" s="1222"/>
      <c r="L562" s="1149"/>
    </row>
    <row r="563" spans="1:12" ht="21" thickTop="1">
      <c r="A563" s="1130"/>
      <c r="B563" s="1131"/>
      <c r="C563" s="1130"/>
      <c r="D563" s="1131"/>
      <c r="E563" s="1131"/>
      <c r="F563" s="1131"/>
      <c r="G563" s="1131"/>
      <c r="H563" s="1194"/>
      <c r="I563" s="1150"/>
      <c r="L563" s="1149"/>
    </row>
    <row r="564" spans="1:12">
      <c r="A564" s="1130"/>
      <c r="B564" s="1131"/>
      <c r="C564" s="1130"/>
      <c r="D564" s="1131"/>
      <c r="E564" s="1131"/>
      <c r="F564" s="1131"/>
      <c r="G564" s="1131"/>
      <c r="H564" s="1194"/>
      <c r="I564" s="1150"/>
      <c r="L564" s="1149"/>
    </row>
    <row r="565" spans="1:12">
      <c r="A565" s="1130"/>
      <c r="B565" s="1131"/>
      <c r="C565" s="1130"/>
      <c r="D565" s="1131"/>
      <c r="E565" s="1131"/>
      <c r="F565" s="1131"/>
      <c r="G565" s="1131"/>
      <c r="H565" s="1194"/>
      <c r="I565" s="1150"/>
      <c r="L565" s="1149"/>
    </row>
    <row r="566" spans="1:12">
      <c r="A566" s="1130"/>
      <c r="B566" s="1131"/>
      <c r="C566" s="1130"/>
      <c r="D566" s="1131"/>
      <c r="E566" s="1131"/>
      <c r="F566" s="1131"/>
      <c r="G566" s="1131"/>
      <c r="H566" s="1194"/>
      <c r="I566" s="1150"/>
      <c r="L566" s="1149"/>
    </row>
    <row r="567" spans="1:12">
      <c r="A567" s="1130"/>
      <c r="B567" s="1131"/>
      <c r="C567" s="1130"/>
      <c r="D567" s="1131"/>
      <c r="E567" s="1131"/>
      <c r="F567" s="1131"/>
      <c r="G567" s="1131"/>
      <c r="H567" s="1194"/>
      <c r="I567" s="1150"/>
      <c r="L567" s="1149"/>
    </row>
    <row r="568" spans="1:12">
      <c r="A568" s="1130"/>
      <c r="B568" s="1131"/>
      <c r="C568" s="1130"/>
      <c r="D568" s="1131"/>
      <c r="E568" s="1131"/>
      <c r="F568" s="1131"/>
      <c r="G568" s="1131"/>
      <c r="H568" s="1194"/>
      <c r="I568" s="1150"/>
      <c r="L568" s="1149"/>
    </row>
    <row r="569" spans="1:12">
      <c r="A569" s="1130"/>
      <c r="B569" s="1131"/>
      <c r="C569" s="1130"/>
      <c r="D569" s="1131"/>
      <c r="E569" s="1131"/>
      <c r="F569" s="1131"/>
      <c r="G569" s="1131"/>
      <c r="H569" s="1194"/>
      <c r="I569" s="1150"/>
      <c r="L569" s="1149"/>
    </row>
    <row r="570" spans="1:12">
      <c r="A570" s="1130"/>
      <c r="B570" s="1131"/>
      <c r="C570" s="1130"/>
      <c r="D570" s="1131"/>
      <c r="E570" s="1131"/>
      <c r="F570" s="1131"/>
      <c r="G570" s="1131"/>
      <c r="H570" s="1194"/>
      <c r="I570" s="1150"/>
      <c r="L570" s="1149"/>
    </row>
    <row r="571" spans="1:12">
      <c r="A571" s="1223"/>
      <c r="B571" s="1217"/>
      <c r="C571" s="1223"/>
      <c r="D571" s="1217"/>
      <c r="E571" s="1217"/>
      <c r="F571" s="1217"/>
      <c r="G571" s="1217"/>
      <c r="H571" s="1224"/>
      <c r="I571" s="1225"/>
      <c r="L571" s="1149"/>
    </row>
    <row r="572" spans="1:12">
      <c r="A572" s="1130"/>
      <c r="B572" s="1131"/>
      <c r="C572" s="1130"/>
      <c r="D572" s="1131"/>
      <c r="E572" s="1131"/>
      <c r="F572" s="1131"/>
      <c r="G572" s="1131"/>
      <c r="H572" s="1194"/>
      <c r="I572" s="1150"/>
      <c r="L572" s="1149"/>
    </row>
    <row r="573" spans="1:12">
      <c r="A573" s="1166"/>
      <c r="B573" s="1167"/>
      <c r="C573" s="1134"/>
      <c r="D573" s="1133"/>
      <c r="E573" s="1139"/>
      <c r="F573" s="1139"/>
      <c r="G573" s="1139"/>
      <c r="H573" s="1187"/>
      <c r="I573" s="1135"/>
      <c r="L573" s="1133"/>
    </row>
    <row r="574" spans="1:12">
      <c r="A574" s="1130"/>
      <c r="B574" s="1131" t="s">
        <v>1849</v>
      </c>
      <c r="C574" s="1164"/>
      <c r="D574" s="1133"/>
      <c r="E574" s="1139"/>
      <c r="F574" s="1139"/>
      <c r="G574" s="1139"/>
      <c r="H574" s="1187"/>
      <c r="I574" s="1168"/>
      <c r="L574" s="1133"/>
    </row>
    <row r="575" spans="1:12">
      <c r="A575" s="1169"/>
      <c r="B575" s="1131"/>
      <c r="C575" s="1164"/>
      <c r="D575" s="1133"/>
      <c r="E575" s="1139"/>
      <c r="F575" s="1139"/>
      <c r="G575" s="1139"/>
      <c r="H575" s="1187"/>
      <c r="I575" s="1168"/>
      <c r="L575" s="1133"/>
    </row>
    <row r="576" spans="1:12" ht="45" customHeight="1">
      <c r="A576" s="1140" t="s">
        <v>49</v>
      </c>
      <c r="B576" s="1141" t="s">
        <v>1948</v>
      </c>
      <c r="C576" s="1140">
        <v>1</v>
      </c>
      <c r="D576" s="1139"/>
      <c r="E576" s="1139"/>
      <c r="F576" s="1139"/>
      <c r="G576" s="1139"/>
      <c r="H576" s="1187"/>
      <c r="I576" s="1135"/>
      <c r="L576" s="1133"/>
    </row>
    <row r="577" spans="1:12" ht="344.25" customHeight="1">
      <c r="A577" s="1140"/>
      <c r="B577" s="1141" t="s">
        <v>1949</v>
      </c>
      <c r="C577" s="1140"/>
      <c r="D577" s="1139"/>
      <c r="E577" s="1139"/>
      <c r="F577" s="1139"/>
      <c r="G577" s="1139"/>
      <c r="H577" s="1187"/>
      <c r="I577" s="1135"/>
      <c r="L577" s="1133"/>
    </row>
    <row r="578" spans="1:12" ht="119.25" customHeight="1">
      <c r="A578" s="1140"/>
      <c r="B578" s="1141" t="s">
        <v>1950</v>
      </c>
      <c r="C578" s="1140"/>
      <c r="D578" s="1139"/>
      <c r="E578" s="1139"/>
      <c r="F578" s="1139"/>
      <c r="G578" s="1139"/>
      <c r="H578" s="1187"/>
      <c r="I578" s="1135"/>
      <c r="L578" s="1133"/>
    </row>
    <row r="579" spans="1:12" ht="409.6" customHeight="1">
      <c r="A579" s="1140"/>
      <c r="B579" s="1141" t="s">
        <v>1951</v>
      </c>
      <c r="C579" s="1140"/>
      <c r="D579" s="1139"/>
      <c r="E579" s="1139"/>
      <c r="F579" s="1139"/>
      <c r="G579" s="1139"/>
      <c r="H579" s="1187"/>
      <c r="I579" s="1157"/>
      <c r="L579" s="1133"/>
    </row>
    <row r="580" spans="1:12" ht="15.75" customHeight="1">
      <c r="A580" s="1140"/>
      <c r="B580" s="1154" t="s">
        <v>1850</v>
      </c>
      <c r="C580" s="1140"/>
      <c r="D580" s="1139" t="s">
        <v>31</v>
      </c>
      <c r="E580" s="1139">
        <f>'[61]MEASUREMENT BREAK-UP'!AY340</f>
        <v>1</v>
      </c>
      <c r="F580" s="1139"/>
      <c r="G580" s="1139"/>
      <c r="H580" s="1191"/>
      <c r="I580" s="1143"/>
      <c r="L580" s="1128"/>
    </row>
    <row r="581" spans="1:12">
      <c r="A581" s="1158"/>
      <c r="B581" s="1141"/>
      <c r="C581" s="1158"/>
      <c r="D581" s="1159"/>
      <c r="E581" s="1159"/>
      <c r="F581" s="1159"/>
      <c r="G581" s="1159"/>
      <c r="H581" s="1187"/>
      <c r="I581" s="1135"/>
      <c r="L581" s="1133"/>
    </row>
    <row r="582" spans="1:12">
      <c r="A582" s="1158"/>
      <c r="B582" s="1141"/>
      <c r="C582" s="1158"/>
      <c r="D582" s="1159"/>
      <c r="E582" s="1159"/>
      <c r="F582" s="1159"/>
      <c r="G582" s="1159"/>
      <c r="H582" s="1187"/>
      <c r="I582" s="1135"/>
      <c r="L582" s="1133"/>
    </row>
    <row r="583" spans="1:12">
      <c r="A583" s="1158"/>
      <c r="B583" s="1141"/>
      <c r="C583" s="1158"/>
      <c r="D583" s="1159"/>
      <c r="E583" s="1159"/>
      <c r="F583" s="1159"/>
      <c r="G583" s="1159"/>
      <c r="H583" s="1187"/>
      <c r="I583" s="1135"/>
      <c r="L583" s="1133"/>
    </row>
    <row r="584" spans="1:12">
      <c r="A584" s="1158"/>
      <c r="B584" s="1141"/>
      <c r="C584" s="1158"/>
      <c r="D584" s="1159"/>
      <c r="E584" s="1159"/>
      <c r="F584" s="1159"/>
      <c r="G584" s="1159"/>
      <c r="H584" s="1187"/>
      <c r="I584" s="1135"/>
      <c r="L584" s="1133"/>
    </row>
    <row r="585" spans="1:12">
      <c r="A585" s="1158"/>
      <c r="B585" s="1237" t="s">
        <v>1952</v>
      </c>
      <c r="C585" s="1158"/>
      <c r="D585" s="1159"/>
      <c r="E585" s="1159"/>
      <c r="F585" s="1159"/>
      <c r="G585" s="1159"/>
      <c r="H585" s="1187"/>
      <c r="I585" s="1231"/>
      <c r="L585" s="1133"/>
    </row>
    <row r="586" spans="1:12" ht="21" thickBot="1">
      <c r="A586" s="1158"/>
      <c r="B586" s="1141" t="s">
        <v>64</v>
      </c>
      <c r="C586" s="1158"/>
      <c r="D586" s="1159"/>
      <c r="E586" s="1159"/>
      <c r="F586" s="1159"/>
      <c r="G586" s="1159"/>
      <c r="H586" s="1187"/>
      <c r="I586" s="1236"/>
      <c r="L586" s="1133"/>
    </row>
    <row r="587" spans="1:12" ht="21" thickTop="1">
      <c r="A587" s="1158"/>
      <c r="B587" s="1141"/>
      <c r="C587" s="1158"/>
      <c r="D587" s="1159"/>
      <c r="E587" s="1159"/>
      <c r="F587" s="1159"/>
      <c r="G587" s="1159"/>
      <c r="H587" s="1187"/>
      <c r="I587" s="1135"/>
      <c r="L587" s="1133"/>
    </row>
    <row r="588" spans="1:12">
      <c r="A588" s="1158"/>
      <c r="B588" s="1141"/>
      <c r="C588" s="1158"/>
      <c r="D588" s="1159"/>
      <c r="E588" s="1159"/>
      <c r="F588" s="1159"/>
      <c r="G588" s="1159"/>
      <c r="H588" s="1187"/>
      <c r="I588" s="1135"/>
      <c r="L588" s="1133"/>
    </row>
    <row r="589" spans="1:12">
      <c r="A589" s="1158"/>
      <c r="B589" s="1141"/>
      <c r="C589" s="1158"/>
      <c r="D589" s="1159"/>
      <c r="E589" s="1159"/>
      <c r="F589" s="1159"/>
      <c r="G589" s="1159"/>
      <c r="H589" s="1187"/>
      <c r="I589" s="1135"/>
      <c r="L589" s="1133"/>
    </row>
    <row r="590" spans="1:12">
      <c r="A590" s="1158"/>
      <c r="B590" s="1141"/>
      <c r="C590" s="1158"/>
      <c r="D590" s="1159"/>
      <c r="E590" s="1159"/>
      <c r="F590" s="1159"/>
      <c r="G590" s="1159"/>
      <c r="H590" s="1187"/>
      <c r="I590" s="1135"/>
      <c r="L590" s="1133"/>
    </row>
    <row r="591" spans="1:12">
      <c r="A591" s="1158"/>
      <c r="B591" s="1141"/>
      <c r="C591" s="1158"/>
      <c r="D591" s="1159"/>
      <c r="E591" s="1159"/>
      <c r="F591" s="1159"/>
      <c r="G591" s="1159"/>
      <c r="H591" s="1187"/>
      <c r="I591" s="1135"/>
      <c r="L591" s="1133"/>
    </row>
    <row r="592" spans="1:12">
      <c r="A592" s="1229"/>
      <c r="B592" s="1197"/>
      <c r="C592" s="1229"/>
      <c r="D592" s="1230"/>
      <c r="E592" s="1230"/>
      <c r="F592" s="1230"/>
      <c r="G592" s="1230"/>
      <c r="H592" s="1216"/>
      <c r="I592" s="1231"/>
      <c r="L592" s="1133"/>
    </row>
    <row r="593" spans="1:13" s="1122" customFormat="1" ht="23.25" customHeight="1">
      <c r="A593" s="1170"/>
      <c r="B593" s="1170" t="s">
        <v>1851</v>
      </c>
      <c r="C593" s="1171"/>
      <c r="D593" s="1172"/>
      <c r="E593" s="1172"/>
      <c r="F593" s="1172"/>
      <c r="G593" s="1172"/>
      <c r="H593" s="1188"/>
      <c r="I593" s="1171"/>
      <c r="L593" s="1171"/>
      <c r="M593" s="1121"/>
    </row>
    <row r="594" spans="1:13">
      <c r="A594" s="1173"/>
      <c r="B594" s="1173"/>
      <c r="C594" s="1172"/>
      <c r="D594" s="1172"/>
      <c r="E594" s="1172"/>
      <c r="F594" s="1172"/>
      <c r="G594" s="1172"/>
      <c r="H594" s="1189"/>
      <c r="I594" s="1172"/>
      <c r="L594" s="1172"/>
    </row>
    <row r="595" spans="1:13" ht="121.5">
      <c r="A595" s="1174"/>
      <c r="B595" s="1174" t="s">
        <v>1852</v>
      </c>
      <c r="C595" s="1174"/>
      <c r="D595" s="525" t="s">
        <v>31</v>
      </c>
      <c r="E595" s="525">
        <v>1</v>
      </c>
      <c r="F595" s="1174"/>
      <c r="G595" s="1174"/>
      <c r="H595" s="1226"/>
      <c r="I595" s="1143"/>
      <c r="L595" s="1174"/>
    </row>
    <row r="596" spans="1:13">
      <c r="A596" s="1174"/>
      <c r="B596" s="1174"/>
      <c r="C596" s="1174"/>
      <c r="D596" s="525"/>
      <c r="E596" s="525"/>
      <c r="F596" s="1174"/>
      <c r="G596" s="1174"/>
      <c r="H596" s="1226"/>
      <c r="I596" s="1143"/>
      <c r="L596" s="1174"/>
    </row>
    <row r="597" spans="1:13" ht="40.5">
      <c r="A597" s="1174"/>
      <c r="B597" s="1174" t="s">
        <v>1853</v>
      </c>
      <c r="C597" s="1174"/>
      <c r="D597" s="525" t="s">
        <v>45</v>
      </c>
      <c r="E597" s="525">
        <v>1</v>
      </c>
      <c r="F597" s="1174"/>
      <c r="G597" s="1174"/>
      <c r="H597" s="1226"/>
      <c r="I597" s="1143"/>
      <c r="L597" s="1174"/>
    </row>
    <row r="598" spans="1:13">
      <c r="A598" s="1174"/>
      <c r="B598" s="1174"/>
      <c r="C598" s="1174"/>
      <c r="D598" s="525"/>
      <c r="E598" s="525"/>
      <c r="F598" s="1174"/>
      <c r="G598" s="1174"/>
      <c r="H598" s="1226"/>
      <c r="I598" s="1143"/>
      <c r="L598" s="1174"/>
    </row>
    <row r="599" spans="1:13" ht="60.75">
      <c r="A599" s="1174"/>
      <c r="B599" s="1174" t="s">
        <v>1854</v>
      </c>
      <c r="C599" s="1174"/>
      <c r="D599" s="525" t="s">
        <v>31</v>
      </c>
      <c r="E599" s="525">
        <v>1</v>
      </c>
      <c r="F599" s="1174"/>
      <c r="G599" s="1174"/>
      <c r="H599" s="1226"/>
      <c r="I599" s="1143"/>
      <c r="L599" s="1174"/>
    </row>
    <row r="600" spans="1:13">
      <c r="A600" s="1174"/>
      <c r="B600" s="1174"/>
      <c r="C600" s="1174"/>
      <c r="D600" s="525"/>
      <c r="E600" s="525"/>
      <c r="F600" s="1174"/>
      <c r="G600" s="1174"/>
      <c r="H600" s="1226"/>
      <c r="I600" s="1143"/>
      <c r="L600" s="1174"/>
    </row>
    <row r="601" spans="1:13" ht="40.5">
      <c r="A601" s="1174"/>
      <c r="B601" s="1174" t="s">
        <v>1855</v>
      </c>
      <c r="C601" s="1174"/>
      <c r="D601" s="525" t="s">
        <v>31</v>
      </c>
      <c r="E601" s="525">
        <v>1</v>
      </c>
      <c r="F601" s="1174"/>
      <c r="G601" s="1174"/>
      <c r="H601" s="1226"/>
      <c r="I601" s="1143"/>
      <c r="L601" s="1174"/>
    </row>
    <row r="602" spans="1:13">
      <c r="A602" s="1174"/>
      <c r="B602" s="1174"/>
      <c r="C602" s="1174"/>
      <c r="D602" s="525"/>
      <c r="E602" s="525"/>
      <c r="F602" s="1174"/>
      <c r="G602" s="1174"/>
      <c r="H602" s="1226"/>
      <c r="I602" s="1143"/>
      <c r="L602" s="1174"/>
    </row>
    <row r="603" spans="1:13" ht="40.5">
      <c r="A603" s="1174"/>
      <c r="B603" s="1174" t="s">
        <v>1856</v>
      </c>
      <c r="C603" s="1174"/>
      <c r="D603" s="525" t="s">
        <v>31</v>
      </c>
      <c r="E603" s="525">
        <v>1</v>
      </c>
      <c r="F603" s="1174"/>
      <c r="G603" s="1174"/>
      <c r="H603" s="1226"/>
      <c r="I603" s="1143"/>
      <c r="L603" s="1174"/>
    </row>
    <row r="604" spans="1:13">
      <c r="A604" s="1174"/>
      <c r="B604" s="1174"/>
      <c r="C604" s="1174"/>
      <c r="D604" s="525"/>
      <c r="E604" s="525"/>
      <c r="F604" s="1174"/>
      <c r="G604" s="1174"/>
      <c r="H604" s="1226"/>
      <c r="I604" s="1143"/>
      <c r="L604" s="1174"/>
    </row>
    <row r="605" spans="1:13" ht="21.75" customHeight="1">
      <c r="A605" s="1174"/>
      <c r="B605" s="1174" t="s">
        <v>1857</v>
      </c>
      <c r="C605" s="1174"/>
      <c r="D605" s="525" t="s">
        <v>31</v>
      </c>
      <c r="E605" s="525">
        <v>1</v>
      </c>
      <c r="F605" s="1174"/>
      <c r="G605" s="1174"/>
      <c r="H605" s="1226"/>
      <c r="I605" s="1143"/>
      <c r="L605" s="1174"/>
    </row>
    <row r="606" spans="1:13" ht="21.75" customHeight="1">
      <c r="A606" s="1174"/>
      <c r="B606" s="1174"/>
      <c r="C606" s="1174"/>
      <c r="D606" s="525"/>
      <c r="E606" s="525"/>
      <c r="F606" s="1174"/>
      <c r="G606" s="1174"/>
      <c r="H606" s="1226"/>
      <c r="I606" s="1143"/>
      <c r="L606" s="1174"/>
    </row>
    <row r="607" spans="1:13" ht="40.5">
      <c r="A607" s="1174"/>
      <c r="B607" s="1174" t="s">
        <v>1858</v>
      </c>
      <c r="C607" s="1174"/>
      <c r="D607" s="525" t="s">
        <v>31</v>
      </c>
      <c r="E607" s="525">
        <v>1</v>
      </c>
      <c r="F607" s="1174"/>
      <c r="G607" s="1174"/>
      <c r="H607" s="1226"/>
      <c r="I607" s="1143"/>
      <c r="L607" s="1174"/>
    </row>
    <row r="608" spans="1:13">
      <c r="A608" s="1174"/>
      <c r="B608" s="1174"/>
      <c r="C608" s="1174"/>
      <c r="D608" s="525"/>
      <c r="E608" s="525"/>
      <c r="F608" s="1174"/>
      <c r="G608" s="1174"/>
      <c r="H608" s="1226"/>
      <c r="I608" s="1143"/>
      <c r="L608" s="1174"/>
    </row>
    <row r="609" spans="1:12" ht="40.5">
      <c r="A609" s="1174"/>
      <c r="B609" s="1174" t="s">
        <v>1859</v>
      </c>
      <c r="C609" s="1174"/>
      <c r="D609" s="525" t="s">
        <v>31</v>
      </c>
      <c r="E609" s="525">
        <v>1</v>
      </c>
      <c r="F609" s="1174"/>
      <c r="G609" s="1174"/>
      <c r="H609" s="1226"/>
      <c r="I609" s="1143"/>
      <c r="L609" s="1174"/>
    </row>
    <row r="610" spans="1:12">
      <c r="A610" s="1174"/>
      <c r="B610" s="1174"/>
      <c r="C610" s="1174"/>
      <c r="D610" s="525"/>
      <c r="E610" s="525"/>
      <c r="F610" s="1174"/>
      <c r="G610" s="1174"/>
      <c r="H610" s="1226"/>
      <c r="I610" s="1143"/>
      <c r="L610" s="1174"/>
    </row>
    <row r="611" spans="1:12">
      <c r="A611" s="1174"/>
      <c r="B611" s="1174" t="s">
        <v>1860</v>
      </c>
      <c r="C611" s="1174"/>
      <c r="D611" s="525" t="s">
        <v>31</v>
      </c>
      <c r="E611" s="525">
        <v>1</v>
      </c>
      <c r="F611" s="1174"/>
      <c r="G611" s="1174"/>
      <c r="H611" s="1226"/>
      <c r="I611" s="1143"/>
      <c r="L611" s="1174"/>
    </row>
    <row r="612" spans="1:12">
      <c r="A612" s="1174"/>
      <c r="B612" s="1174"/>
      <c r="C612" s="1174"/>
      <c r="D612" s="525"/>
      <c r="E612" s="525"/>
      <c r="F612" s="1174"/>
      <c r="G612" s="1174"/>
      <c r="H612" s="1226"/>
      <c r="I612" s="1143"/>
      <c r="L612" s="1174"/>
    </row>
    <row r="613" spans="1:12" ht="40.5">
      <c r="A613" s="1174"/>
      <c r="B613" s="1174" t="s">
        <v>1861</v>
      </c>
      <c r="C613" s="1174"/>
      <c r="D613" s="525" t="s">
        <v>45</v>
      </c>
      <c r="E613" s="525">
        <v>1</v>
      </c>
      <c r="F613" s="1174"/>
      <c r="G613" s="1174"/>
      <c r="H613" s="1226"/>
      <c r="I613" s="1143"/>
      <c r="L613" s="1174"/>
    </row>
    <row r="614" spans="1:12">
      <c r="A614" s="1174"/>
      <c r="B614" s="1174"/>
      <c r="C614" s="1174"/>
      <c r="D614" s="525"/>
      <c r="E614" s="525"/>
      <c r="F614" s="1174"/>
      <c r="G614" s="1174"/>
      <c r="H614" s="1226"/>
      <c r="I614" s="1143"/>
      <c r="L614" s="1174"/>
    </row>
    <row r="615" spans="1:12" ht="40.5">
      <c r="A615" s="1174"/>
      <c r="B615" s="1174" t="s">
        <v>1862</v>
      </c>
      <c r="C615" s="1174"/>
      <c r="D615" s="525" t="s">
        <v>31</v>
      </c>
      <c r="E615" s="525">
        <v>1</v>
      </c>
      <c r="F615" s="1174"/>
      <c r="G615" s="1174"/>
      <c r="H615" s="1226"/>
      <c r="I615" s="1143"/>
      <c r="L615" s="1174"/>
    </row>
    <row r="616" spans="1:12">
      <c r="A616" s="1174"/>
      <c r="B616" s="1174"/>
      <c r="C616" s="1174"/>
      <c r="D616" s="525"/>
      <c r="E616" s="525"/>
      <c r="F616" s="1174"/>
      <c r="G616" s="1174"/>
      <c r="H616" s="1226"/>
      <c r="I616" s="1143"/>
      <c r="L616" s="1174"/>
    </row>
    <row r="617" spans="1:12" ht="40.5">
      <c r="A617" s="1174"/>
      <c r="B617" s="1174" t="s">
        <v>1863</v>
      </c>
      <c r="C617" s="1174"/>
      <c r="D617" s="525" t="s">
        <v>45</v>
      </c>
      <c r="E617" s="525">
        <v>1</v>
      </c>
      <c r="F617" s="1174"/>
      <c r="G617" s="1174"/>
      <c r="H617" s="1226"/>
      <c r="I617" s="1143"/>
      <c r="L617" s="1174"/>
    </row>
    <row r="618" spans="1:12">
      <c r="A618" s="1175"/>
      <c r="B618" s="1171"/>
      <c r="C618" s="1171"/>
      <c r="D618" s="1172"/>
      <c r="E618" s="1172"/>
      <c r="F618" s="1172"/>
      <c r="G618" s="1172"/>
      <c r="H618" s="1188"/>
      <c r="I618" s="1171"/>
      <c r="L618" s="1171"/>
    </row>
    <row r="619" spans="1:12" ht="52.5" customHeight="1" thickBot="1">
      <c r="A619" s="1170"/>
      <c r="B619" s="1227" t="s">
        <v>1864</v>
      </c>
      <c r="C619" s="1170"/>
      <c r="D619" s="1170"/>
      <c r="E619" s="1170"/>
      <c r="F619" s="1170"/>
      <c r="G619" s="1170"/>
      <c r="H619" s="669"/>
      <c r="I619" s="1228"/>
      <c r="L619" s="1170"/>
    </row>
    <row r="620" spans="1:12" ht="21" thickTop="1">
      <c r="A620" s="1175"/>
      <c r="B620" s="1171"/>
      <c r="C620" s="1171"/>
      <c r="D620" s="1172"/>
      <c r="E620" s="1172"/>
      <c r="F620" s="1172"/>
      <c r="G620" s="1172"/>
      <c r="H620" s="1188"/>
      <c r="I620" s="1171"/>
      <c r="L620" s="1171"/>
    </row>
    <row r="621" spans="1:12">
      <c r="A621" s="1175"/>
      <c r="B621" s="1171"/>
      <c r="C621" s="1171"/>
      <c r="D621" s="1172"/>
      <c r="E621" s="1172"/>
      <c r="F621" s="1172"/>
      <c r="G621" s="1172"/>
      <c r="H621" s="1188"/>
      <c r="I621" s="1171"/>
      <c r="L621" s="1171"/>
    </row>
    <row r="622" spans="1:12">
      <c r="A622" s="1175"/>
      <c r="B622" s="1171"/>
      <c r="C622" s="1171"/>
      <c r="D622" s="1172"/>
      <c r="E622" s="1172"/>
      <c r="F622" s="1172"/>
      <c r="G622" s="1172"/>
      <c r="H622" s="1188"/>
      <c r="I622" s="1171"/>
      <c r="L622" s="1171"/>
    </row>
    <row r="623" spans="1:12">
      <c r="A623" s="1175"/>
      <c r="B623" s="1171"/>
      <c r="C623" s="1171"/>
      <c r="D623" s="1172"/>
      <c r="E623" s="1172"/>
      <c r="F623" s="1172"/>
      <c r="G623" s="1172"/>
      <c r="H623" s="1188"/>
      <c r="I623" s="1171"/>
      <c r="L623" s="1171"/>
    </row>
    <row r="624" spans="1:12">
      <c r="A624" s="1175"/>
      <c r="B624" s="1171"/>
      <c r="C624" s="1171"/>
      <c r="D624" s="1172"/>
      <c r="E624" s="1172"/>
      <c r="F624" s="1172"/>
      <c r="G624" s="1172"/>
      <c r="H624" s="1188"/>
      <c r="I624" s="1171"/>
      <c r="L624" s="1171"/>
    </row>
    <row r="625" spans="1:12">
      <c r="A625" s="1175"/>
      <c r="B625" s="1171"/>
      <c r="C625" s="1171"/>
      <c r="D625" s="1172"/>
      <c r="E625" s="1172"/>
      <c r="F625" s="1172"/>
      <c r="G625" s="1172"/>
      <c r="H625" s="1188"/>
      <c r="I625" s="1171"/>
      <c r="L625" s="1171"/>
    </row>
    <row r="626" spans="1:12">
      <c r="A626" s="1175"/>
      <c r="B626" s="1171"/>
      <c r="C626" s="1171"/>
      <c r="D626" s="1172"/>
      <c r="E626" s="1172"/>
      <c r="F626" s="1172"/>
      <c r="G626" s="1172"/>
      <c r="H626" s="1188"/>
      <c r="I626" s="1171"/>
      <c r="L626" s="1171"/>
    </row>
    <row r="627" spans="1:12">
      <c r="A627" s="1175"/>
      <c r="B627" s="1171"/>
      <c r="C627" s="1171"/>
      <c r="D627" s="1172"/>
      <c r="E627" s="1172"/>
      <c r="F627" s="1172"/>
      <c r="G627" s="1172"/>
      <c r="H627" s="1188"/>
      <c r="I627" s="1171"/>
      <c r="L627" s="1171"/>
    </row>
    <row r="628" spans="1:12">
      <c r="A628" s="1175"/>
      <c r="B628" s="1171"/>
      <c r="C628" s="1171"/>
      <c r="D628" s="1172"/>
      <c r="E628" s="1172"/>
      <c r="F628" s="1172"/>
      <c r="G628" s="1172"/>
      <c r="H628" s="1188"/>
      <c r="I628" s="1171"/>
      <c r="L628" s="1171"/>
    </row>
    <row r="629" spans="1:12">
      <c r="A629" s="1175"/>
      <c r="B629" s="1171"/>
      <c r="C629" s="1171"/>
      <c r="D629" s="1172"/>
      <c r="E629" s="1172"/>
      <c r="F629" s="1172"/>
      <c r="G629" s="1172"/>
      <c r="H629" s="1188"/>
      <c r="I629" s="1171"/>
      <c r="L629" s="1171"/>
    </row>
    <row r="630" spans="1:12">
      <c r="A630" s="1175"/>
      <c r="B630" s="1171"/>
      <c r="C630" s="1171"/>
      <c r="D630" s="1172"/>
      <c r="E630" s="1172"/>
      <c r="F630" s="1172"/>
      <c r="G630" s="1172"/>
      <c r="H630" s="1188"/>
      <c r="I630" s="1171"/>
      <c r="L630" s="1171"/>
    </row>
    <row r="631" spans="1:12">
      <c r="A631" s="1175"/>
      <c r="B631" s="1171"/>
      <c r="C631" s="1171"/>
      <c r="D631" s="1172"/>
      <c r="E631" s="1172"/>
      <c r="F631" s="1172"/>
      <c r="G631" s="1172"/>
      <c r="H631" s="1188"/>
      <c r="I631" s="1171"/>
      <c r="L631" s="1171"/>
    </row>
    <row r="632" spans="1:12">
      <c r="A632" s="1175"/>
      <c r="B632" s="1171"/>
      <c r="C632" s="1171"/>
      <c r="D632" s="1172"/>
      <c r="E632" s="1172"/>
      <c r="F632" s="1172"/>
      <c r="G632" s="1172"/>
      <c r="H632" s="1188"/>
      <c r="I632" s="1171"/>
      <c r="L632" s="1171"/>
    </row>
    <row r="633" spans="1:12">
      <c r="A633" s="1175"/>
      <c r="B633" s="1171"/>
      <c r="C633" s="1171"/>
      <c r="D633" s="1172"/>
      <c r="E633" s="1172"/>
      <c r="F633" s="1172"/>
      <c r="G633" s="1172"/>
      <c r="H633" s="1188"/>
      <c r="I633" s="1171"/>
      <c r="L633" s="1171"/>
    </row>
    <row r="634" spans="1:12">
      <c r="A634" s="1175"/>
      <c r="B634" s="1171"/>
      <c r="C634" s="1171"/>
      <c r="D634" s="1172"/>
      <c r="E634" s="1172"/>
      <c r="F634" s="1172"/>
      <c r="G634" s="1172"/>
      <c r="H634" s="1188"/>
      <c r="I634" s="1171"/>
      <c r="L634" s="1171"/>
    </row>
    <row r="635" spans="1:12">
      <c r="A635" s="1232"/>
      <c r="B635" s="1233"/>
      <c r="C635" s="1233"/>
      <c r="D635" s="1234"/>
      <c r="E635" s="1234"/>
      <c r="F635" s="1234"/>
      <c r="G635" s="1234"/>
      <c r="H635" s="1235"/>
      <c r="I635" s="1233"/>
      <c r="L635" s="1171"/>
    </row>
    <row r="636" spans="1:12">
      <c r="A636" s="1238"/>
      <c r="B636" s="1239"/>
      <c r="C636" s="1239"/>
      <c r="D636" s="1240"/>
      <c r="E636" s="1240"/>
      <c r="F636" s="1240"/>
      <c r="G636" s="1240"/>
      <c r="H636" s="1241"/>
      <c r="I636" s="1239"/>
      <c r="L636" s="1171"/>
    </row>
    <row r="637" spans="1:12">
      <c r="A637" s="1175"/>
      <c r="B637" s="1171"/>
      <c r="C637" s="1171"/>
      <c r="D637" s="1172"/>
      <c r="E637" s="1172"/>
      <c r="F637" s="1172"/>
      <c r="G637" s="1172"/>
      <c r="H637" s="1188"/>
      <c r="I637" s="1171"/>
      <c r="L637" s="1171"/>
    </row>
    <row r="638" spans="1:12">
      <c r="A638" s="1170"/>
      <c r="B638" s="1170" t="s">
        <v>1865</v>
      </c>
      <c r="C638" s="1171"/>
      <c r="D638" s="1172"/>
      <c r="E638" s="1172"/>
      <c r="F638" s="1172"/>
      <c r="G638" s="1172"/>
      <c r="H638" s="1188"/>
      <c r="I638" s="1171"/>
      <c r="L638" s="1171"/>
    </row>
    <row r="639" spans="1:12">
      <c r="A639" s="1173"/>
      <c r="B639" s="1173"/>
      <c r="C639" s="1171"/>
      <c r="D639" s="1172"/>
      <c r="E639" s="1172"/>
      <c r="F639" s="1172"/>
      <c r="G639" s="1172"/>
      <c r="H639" s="1188"/>
      <c r="I639" s="1171"/>
      <c r="L639" s="1171"/>
    </row>
    <row r="640" spans="1:12" ht="101.25">
      <c r="A640" s="1174"/>
      <c r="B640" s="1174" t="s">
        <v>1866</v>
      </c>
      <c r="C640" s="1174"/>
      <c r="D640" s="525" t="s">
        <v>31</v>
      </c>
      <c r="E640" s="525">
        <v>1</v>
      </c>
      <c r="F640" s="525"/>
      <c r="G640" s="525"/>
      <c r="H640" s="526"/>
      <c r="I640" s="1143"/>
      <c r="L640" s="1174"/>
    </row>
    <row r="641" spans="1:12">
      <c r="A641" s="1174"/>
      <c r="B641" s="1174"/>
      <c r="C641" s="1174"/>
      <c r="D641" s="525"/>
      <c r="E641" s="525"/>
      <c r="F641" s="525"/>
      <c r="G641" s="525"/>
      <c r="H641" s="526"/>
      <c r="I641" s="1143"/>
      <c r="L641" s="1174"/>
    </row>
    <row r="642" spans="1:12" ht="40.5">
      <c r="A642" s="1174"/>
      <c r="B642" s="1174" t="s">
        <v>1867</v>
      </c>
      <c r="C642" s="1174"/>
      <c r="D642" s="525" t="s">
        <v>45</v>
      </c>
      <c r="E642" s="525">
        <v>1</v>
      </c>
      <c r="F642" s="525"/>
      <c r="G642" s="525"/>
      <c r="H642" s="526"/>
      <c r="I642" s="1143"/>
      <c r="L642" s="1174"/>
    </row>
    <row r="643" spans="1:12">
      <c r="A643" s="1174"/>
      <c r="B643" s="1174"/>
      <c r="C643" s="1174"/>
      <c r="D643" s="525"/>
      <c r="E643" s="525"/>
      <c r="F643" s="525"/>
      <c r="G643" s="525"/>
      <c r="H643" s="526"/>
      <c r="I643" s="1143"/>
      <c r="L643" s="1174"/>
    </row>
    <row r="644" spans="1:12" ht="40.5">
      <c r="A644" s="1174"/>
      <c r="B644" s="1174" t="s">
        <v>1868</v>
      </c>
      <c r="C644" s="1174"/>
      <c r="D644" s="525" t="s">
        <v>31</v>
      </c>
      <c r="E644" s="525">
        <v>1</v>
      </c>
      <c r="F644" s="525"/>
      <c r="G644" s="525"/>
      <c r="H644" s="526"/>
      <c r="I644" s="1143"/>
      <c r="L644" s="1174"/>
    </row>
    <row r="645" spans="1:12">
      <c r="A645" s="1174"/>
      <c r="B645" s="1174"/>
      <c r="C645" s="1174"/>
      <c r="D645" s="525"/>
      <c r="E645" s="525"/>
      <c r="F645" s="525"/>
      <c r="G645" s="525"/>
      <c r="H645" s="526"/>
      <c r="I645" s="1143"/>
      <c r="L645" s="1174"/>
    </row>
    <row r="646" spans="1:12" ht="40.5">
      <c r="A646" s="1174"/>
      <c r="B646" s="1174" t="s">
        <v>1869</v>
      </c>
      <c r="C646" s="1174"/>
      <c r="D646" s="525" t="s">
        <v>31</v>
      </c>
      <c r="E646" s="525">
        <v>1</v>
      </c>
      <c r="F646" s="525"/>
      <c r="G646" s="525"/>
      <c r="H646" s="526"/>
      <c r="I646" s="1143"/>
      <c r="L646" s="1174"/>
    </row>
    <row r="647" spans="1:12">
      <c r="A647" s="1174"/>
      <c r="B647" s="1174"/>
      <c r="C647" s="1174"/>
      <c r="D647" s="525"/>
      <c r="E647" s="525"/>
      <c r="F647" s="525"/>
      <c r="G647" s="525"/>
      <c r="H647" s="526"/>
      <c r="I647" s="1143"/>
      <c r="L647" s="1174"/>
    </row>
    <row r="648" spans="1:12" ht="40.5">
      <c r="A648" s="1174"/>
      <c r="B648" s="1174" t="s">
        <v>1870</v>
      </c>
      <c r="C648" s="1174"/>
      <c r="D648" s="525" t="s">
        <v>31</v>
      </c>
      <c r="E648" s="525">
        <v>1</v>
      </c>
      <c r="F648" s="525"/>
      <c r="G648" s="525"/>
      <c r="H648" s="526"/>
      <c r="I648" s="1143"/>
      <c r="L648" s="1174"/>
    </row>
    <row r="649" spans="1:12">
      <c r="A649" s="1174"/>
      <c r="B649" s="1174"/>
      <c r="C649" s="1174"/>
      <c r="D649" s="525"/>
      <c r="E649" s="525"/>
      <c r="F649" s="525"/>
      <c r="G649" s="525"/>
      <c r="H649" s="526"/>
      <c r="I649" s="1143"/>
      <c r="L649" s="1174"/>
    </row>
    <row r="650" spans="1:12">
      <c r="A650" s="1174"/>
      <c r="B650" s="1174" t="s">
        <v>1871</v>
      </c>
      <c r="C650" s="1174"/>
      <c r="D650" s="525" t="s">
        <v>31</v>
      </c>
      <c r="E650" s="525">
        <v>1</v>
      </c>
      <c r="F650" s="525"/>
      <c r="G650" s="525"/>
      <c r="H650" s="526"/>
      <c r="I650" s="1143"/>
      <c r="L650" s="1174"/>
    </row>
    <row r="651" spans="1:12">
      <c r="A651" s="1174"/>
      <c r="B651" s="1174"/>
      <c r="C651" s="1174"/>
      <c r="D651" s="525"/>
      <c r="E651" s="525"/>
      <c r="F651" s="525"/>
      <c r="G651" s="525"/>
      <c r="H651" s="526"/>
      <c r="I651" s="1143"/>
      <c r="L651" s="1174"/>
    </row>
    <row r="652" spans="1:12" ht="40.5">
      <c r="A652" s="1174"/>
      <c r="B652" s="1174" t="s">
        <v>1872</v>
      </c>
      <c r="C652" s="1174"/>
      <c r="D652" s="525" t="s">
        <v>31</v>
      </c>
      <c r="E652" s="525">
        <v>1</v>
      </c>
      <c r="F652" s="525"/>
      <c r="G652" s="525"/>
      <c r="H652" s="526"/>
      <c r="I652" s="1143"/>
      <c r="L652" s="1174"/>
    </row>
    <row r="653" spans="1:12">
      <c r="A653" s="1174"/>
      <c r="B653" s="1174"/>
      <c r="C653" s="1174"/>
      <c r="D653" s="525"/>
      <c r="E653" s="525"/>
      <c r="F653" s="525"/>
      <c r="G653" s="525"/>
      <c r="H653" s="526"/>
      <c r="I653" s="1143"/>
      <c r="L653" s="1174"/>
    </row>
    <row r="654" spans="1:12" ht="40.5">
      <c r="A654" s="1174"/>
      <c r="B654" s="1174" t="s">
        <v>1873</v>
      </c>
      <c r="C654" s="1174"/>
      <c r="D654" s="525" t="s">
        <v>31</v>
      </c>
      <c r="E654" s="525">
        <v>1</v>
      </c>
      <c r="F654" s="525"/>
      <c r="G654" s="525"/>
      <c r="H654" s="526"/>
      <c r="I654" s="1143"/>
      <c r="L654" s="1174"/>
    </row>
    <row r="655" spans="1:12">
      <c r="A655" s="1174"/>
      <c r="B655" s="1174"/>
      <c r="C655" s="1174"/>
      <c r="D655" s="525"/>
      <c r="E655" s="525"/>
      <c r="F655" s="525"/>
      <c r="G655" s="525"/>
      <c r="H655" s="526"/>
      <c r="I655" s="1143"/>
      <c r="L655" s="1174"/>
    </row>
    <row r="656" spans="1:12" ht="40.5">
      <c r="A656" s="1174"/>
      <c r="B656" s="1174" t="s">
        <v>1874</v>
      </c>
      <c r="C656" s="1174"/>
      <c r="D656" s="525" t="s">
        <v>31</v>
      </c>
      <c r="E656" s="525">
        <v>1</v>
      </c>
      <c r="F656" s="525"/>
      <c r="G656" s="525"/>
      <c r="H656" s="526"/>
      <c r="I656" s="1143"/>
      <c r="L656" s="1174"/>
    </row>
    <row r="657" spans="1:12">
      <c r="A657" s="1174"/>
      <c r="B657" s="1174"/>
      <c r="C657" s="1174"/>
      <c r="D657" s="525"/>
      <c r="E657" s="525"/>
      <c r="F657" s="525"/>
      <c r="G657" s="525"/>
      <c r="H657" s="526"/>
      <c r="I657" s="1143"/>
      <c r="L657" s="1174"/>
    </row>
    <row r="658" spans="1:12" ht="40.5">
      <c r="A658" s="1174"/>
      <c r="B658" s="1174" t="s">
        <v>1875</v>
      </c>
      <c r="C658" s="1174"/>
      <c r="D658" s="525" t="s">
        <v>45</v>
      </c>
      <c r="E658" s="525">
        <v>1</v>
      </c>
      <c r="F658" s="525"/>
      <c r="G658" s="525"/>
      <c r="H658" s="526"/>
      <c r="I658" s="1143"/>
      <c r="L658" s="1174"/>
    </row>
    <row r="659" spans="1:12">
      <c r="A659" s="1174"/>
      <c r="B659" s="1174"/>
      <c r="C659" s="1174"/>
      <c r="D659" s="525"/>
      <c r="E659" s="525"/>
      <c r="F659" s="525"/>
      <c r="G659" s="525"/>
      <c r="H659" s="526"/>
      <c r="I659" s="1143"/>
      <c r="L659" s="1174"/>
    </row>
    <row r="660" spans="1:12" ht="40.5">
      <c r="A660" s="1174"/>
      <c r="B660" s="1174" t="s">
        <v>1876</v>
      </c>
      <c r="C660" s="1174"/>
      <c r="D660" s="525" t="s">
        <v>31</v>
      </c>
      <c r="E660" s="525">
        <v>1</v>
      </c>
      <c r="F660" s="525"/>
      <c r="G660" s="525"/>
      <c r="H660" s="526"/>
      <c r="I660" s="1143"/>
      <c r="L660" s="1174"/>
    </row>
    <row r="661" spans="1:12">
      <c r="A661" s="1174"/>
      <c r="B661" s="1174"/>
      <c r="C661" s="1174"/>
      <c r="D661" s="525"/>
      <c r="E661" s="525"/>
      <c r="F661" s="525"/>
      <c r="G661" s="525"/>
      <c r="H661" s="526"/>
      <c r="I661" s="1143"/>
      <c r="L661" s="1174"/>
    </row>
    <row r="662" spans="1:12" ht="40.5">
      <c r="A662" s="1174"/>
      <c r="B662" s="1174" t="s">
        <v>1877</v>
      </c>
      <c r="C662" s="1174"/>
      <c r="D662" s="525" t="s">
        <v>45</v>
      </c>
      <c r="E662" s="525">
        <v>1</v>
      </c>
      <c r="F662" s="525"/>
      <c r="G662" s="525"/>
      <c r="H662" s="526"/>
      <c r="I662" s="1143"/>
      <c r="L662" s="1174"/>
    </row>
    <row r="663" spans="1:12">
      <c r="A663" s="1175"/>
      <c r="B663" s="1171"/>
      <c r="C663" s="1171"/>
      <c r="D663" s="1172"/>
      <c r="E663" s="1172"/>
      <c r="F663" s="1172"/>
      <c r="G663" s="1172"/>
      <c r="H663" s="1188"/>
      <c r="I663" s="1171"/>
      <c r="L663" s="1171"/>
    </row>
    <row r="664" spans="1:12" ht="50.25" customHeight="1" thickBot="1">
      <c r="A664" s="1170"/>
      <c r="B664" s="1227" t="s">
        <v>1878</v>
      </c>
      <c r="C664" s="1170"/>
      <c r="D664" s="1170"/>
      <c r="E664" s="1170"/>
      <c r="F664" s="1170"/>
      <c r="G664" s="1170"/>
      <c r="H664" s="669"/>
      <c r="I664" s="1228"/>
      <c r="L664" s="1170"/>
    </row>
    <row r="665" spans="1:12" ht="21" thickTop="1">
      <c r="A665" s="1166"/>
      <c r="B665" s="1134"/>
      <c r="C665" s="1134"/>
      <c r="D665" s="1133"/>
      <c r="E665" s="1133"/>
      <c r="F665" s="1133"/>
      <c r="G665" s="1133"/>
      <c r="H665" s="1186"/>
      <c r="I665" s="1134"/>
      <c r="L665" s="1134"/>
    </row>
    <row r="666" spans="1:12">
      <c r="A666" s="1166"/>
      <c r="B666" s="1134"/>
      <c r="C666" s="1134"/>
      <c r="D666" s="1133"/>
      <c r="E666" s="1133"/>
      <c r="F666" s="1133"/>
      <c r="G666" s="1133"/>
      <c r="H666" s="1186"/>
      <c r="I666" s="1134"/>
      <c r="L666" s="1134"/>
    </row>
    <row r="667" spans="1:12">
      <c r="A667" s="1166"/>
      <c r="B667" s="1134"/>
      <c r="C667" s="1134"/>
      <c r="D667" s="1133"/>
      <c r="E667" s="1133"/>
      <c r="F667" s="1133"/>
      <c r="G667" s="1133"/>
      <c r="H667" s="1186"/>
      <c r="I667" s="1134"/>
      <c r="L667" s="1134"/>
    </row>
    <row r="668" spans="1:12">
      <c r="A668" s="1166"/>
      <c r="B668" s="1134"/>
      <c r="C668" s="1134"/>
      <c r="D668" s="1133"/>
      <c r="E668" s="1133"/>
      <c r="F668" s="1133"/>
      <c r="G668" s="1133"/>
      <c r="H668" s="1186"/>
      <c r="I668" s="1134"/>
      <c r="L668" s="1134"/>
    </row>
    <row r="669" spans="1:12">
      <c r="A669" s="1166"/>
      <c r="B669" s="1134"/>
      <c r="C669" s="1134"/>
      <c r="D669" s="1133"/>
      <c r="E669" s="1133"/>
      <c r="F669" s="1133"/>
      <c r="G669" s="1133"/>
      <c r="H669" s="1186"/>
      <c r="I669" s="1134"/>
      <c r="L669" s="1134"/>
    </row>
    <row r="670" spans="1:12">
      <c r="A670" s="1166"/>
      <c r="B670" s="1134"/>
      <c r="C670" s="1134"/>
      <c r="D670" s="1133"/>
      <c r="E670" s="1133"/>
      <c r="F670" s="1133"/>
      <c r="G670" s="1133"/>
      <c r="H670" s="1186"/>
      <c r="I670" s="1134"/>
      <c r="L670" s="1134"/>
    </row>
    <row r="671" spans="1:12">
      <c r="A671" s="1166"/>
      <c r="B671" s="1134"/>
      <c r="C671" s="1134"/>
      <c r="D671" s="1133"/>
      <c r="E671" s="1133"/>
      <c r="F671" s="1133"/>
      <c r="G671" s="1133"/>
      <c r="H671" s="1186"/>
      <c r="I671" s="1134"/>
      <c r="L671" s="1134"/>
    </row>
    <row r="672" spans="1:12">
      <c r="A672" s="1166"/>
      <c r="B672" s="1134"/>
      <c r="C672" s="1134"/>
      <c r="D672" s="1133"/>
      <c r="E672" s="1133"/>
      <c r="F672" s="1133"/>
      <c r="G672" s="1133"/>
      <c r="H672" s="1186"/>
      <c r="I672" s="1134"/>
      <c r="L672" s="1134"/>
    </row>
    <row r="673" spans="1:12">
      <c r="A673" s="1166"/>
      <c r="B673" s="1134"/>
      <c r="C673" s="1134"/>
      <c r="D673" s="1133"/>
      <c r="E673" s="1133"/>
      <c r="F673" s="1133"/>
      <c r="G673" s="1133"/>
      <c r="H673" s="1186"/>
      <c r="I673" s="1134"/>
      <c r="L673" s="1134"/>
    </row>
    <row r="674" spans="1:12">
      <c r="A674" s="1166"/>
      <c r="B674" s="1134"/>
      <c r="C674" s="1134"/>
      <c r="D674" s="1133"/>
      <c r="E674" s="1133"/>
      <c r="F674" s="1133"/>
      <c r="G674" s="1133"/>
      <c r="H674" s="1186"/>
      <c r="I674" s="1134"/>
      <c r="L674" s="1134"/>
    </row>
    <row r="675" spans="1:12">
      <c r="A675" s="1166"/>
      <c r="B675" s="1134"/>
      <c r="C675" s="1134"/>
      <c r="D675" s="1133"/>
      <c r="E675" s="1133"/>
      <c r="F675" s="1133"/>
      <c r="G675" s="1133"/>
      <c r="H675" s="1186"/>
      <c r="I675" s="1134"/>
      <c r="L675" s="1134"/>
    </row>
    <row r="676" spans="1:12">
      <c r="A676" s="1166"/>
      <c r="B676" s="1134"/>
      <c r="C676" s="1134"/>
      <c r="D676" s="1133"/>
      <c r="E676" s="1133"/>
      <c r="F676" s="1133"/>
      <c r="G676" s="1133"/>
      <c r="H676" s="1186"/>
      <c r="I676" s="1134"/>
      <c r="L676" s="1134"/>
    </row>
    <row r="677" spans="1:12">
      <c r="A677" s="1166"/>
      <c r="B677" s="1134"/>
      <c r="C677" s="1134"/>
      <c r="D677" s="1133"/>
      <c r="E677" s="1133"/>
      <c r="F677" s="1133"/>
      <c r="G677" s="1133"/>
      <c r="H677" s="1186"/>
      <c r="I677" s="1134"/>
      <c r="L677" s="1134"/>
    </row>
    <row r="678" spans="1:12">
      <c r="A678" s="1166"/>
      <c r="B678" s="1134"/>
      <c r="C678" s="1134"/>
      <c r="D678" s="1133"/>
      <c r="E678" s="1133"/>
      <c r="F678" s="1133"/>
      <c r="G678" s="1133"/>
      <c r="H678" s="1186"/>
      <c r="I678" s="1134"/>
      <c r="L678" s="1134"/>
    </row>
    <row r="679" spans="1:12">
      <c r="A679" s="1166"/>
      <c r="B679" s="1134"/>
      <c r="C679" s="1134"/>
      <c r="D679" s="1133"/>
      <c r="E679" s="1133"/>
      <c r="F679" s="1133"/>
      <c r="G679" s="1133"/>
      <c r="H679" s="1186"/>
      <c r="I679" s="1134"/>
      <c r="L679" s="1134"/>
    </row>
    <row r="680" spans="1:12">
      <c r="A680" s="1166"/>
      <c r="B680" s="1134"/>
      <c r="C680" s="1134"/>
      <c r="D680" s="1133"/>
      <c r="E680" s="1133"/>
      <c r="F680" s="1133"/>
      <c r="G680" s="1133"/>
      <c r="H680" s="1186"/>
      <c r="I680" s="1134"/>
      <c r="L680" s="1134"/>
    </row>
    <row r="681" spans="1:12">
      <c r="A681" s="1242"/>
      <c r="B681" s="1243"/>
      <c r="C681" s="1243"/>
      <c r="D681" s="1244"/>
      <c r="E681" s="1244"/>
      <c r="F681" s="1244"/>
      <c r="G681" s="1244"/>
      <c r="H681" s="1245"/>
      <c r="I681" s="1243"/>
      <c r="L681" s="1134"/>
    </row>
    <row r="682" spans="1:12">
      <c r="A682" s="1166"/>
      <c r="B682" s="1134"/>
      <c r="C682" s="1134"/>
      <c r="D682" s="1133"/>
      <c r="E682" s="1133"/>
      <c r="F682" s="1133"/>
      <c r="G682" s="1133"/>
      <c r="H682" s="1186"/>
      <c r="I682" s="1134"/>
      <c r="L682" s="1134"/>
    </row>
    <row r="683" spans="1:12">
      <c r="A683" s="1166"/>
      <c r="B683" s="1134"/>
      <c r="C683" s="1134"/>
      <c r="D683" s="1133"/>
      <c r="E683" s="1133"/>
      <c r="F683" s="1133"/>
      <c r="G683" s="1133"/>
      <c r="H683" s="1186"/>
      <c r="I683" s="1134"/>
      <c r="L683" s="1134"/>
    </row>
    <row r="684" spans="1:12">
      <c r="A684" s="1166"/>
      <c r="B684" s="1134"/>
      <c r="C684" s="1134"/>
      <c r="D684" s="1133"/>
      <c r="E684" s="1133"/>
      <c r="F684" s="1133"/>
      <c r="G684" s="1133"/>
      <c r="H684" s="1186"/>
      <c r="I684" s="1134"/>
      <c r="L684" s="1134"/>
    </row>
    <row r="685" spans="1:12">
      <c r="A685" s="1166"/>
      <c r="B685" s="1246" t="s">
        <v>65</v>
      </c>
      <c r="C685" s="1134"/>
      <c r="D685" s="1133"/>
      <c r="E685" s="1133"/>
      <c r="F685" s="1133"/>
      <c r="G685" s="1133"/>
      <c r="H685" s="1186"/>
      <c r="I685" s="1134"/>
      <c r="L685" s="1134"/>
    </row>
    <row r="686" spans="1:12">
      <c r="A686" s="1166"/>
      <c r="B686" s="1134"/>
      <c r="C686" s="1134"/>
      <c r="D686" s="1133"/>
      <c r="E686" s="1133"/>
      <c r="F686" s="1133"/>
      <c r="G686" s="1133"/>
      <c r="H686" s="1186"/>
      <c r="I686" s="1134"/>
      <c r="L686" s="1134"/>
    </row>
    <row r="687" spans="1:12">
      <c r="A687" s="1166"/>
      <c r="B687" s="1134" t="s">
        <v>1953</v>
      </c>
      <c r="C687" s="1134"/>
      <c r="D687" s="1133"/>
      <c r="E687" s="1133"/>
      <c r="F687" s="1133"/>
      <c r="G687" s="1133"/>
      <c r="H687" s="1186"/>
      <c r="I687" s="1247"/>
      <c r="L687" s="1134"/>
    </row>
    <row r="688" spans="1:12">
      <c r="A688" s="1166"/>
      <c r="B688" s="1134"/>
      <c r="C688" s="1134"/>
      <c r="D688" s="1133"/>
      <c r="E688" s="1133"/>
      <c r="F688" s="1133"/>
      <c r="G688" s="1133"/>
      <c r="H688" s="1186"/>
      <c r="I688" s="1134"/>
      <c r="L688" s="1134"/>
    </row>
    <row r="689" spans="1:12">
      <c r="A689" s="1166"/>
      <c r="B689" s="1134" t="s">
        <v>1954</v>
      </c>
      <c r="C689" s="1134"/>
      <c r="D689" s="1133"/>
      <c r="E689" s="1133"/>
      <c r="F689" s="1133"/>
      <c r="G689" s="1133"/>
      <c r="H689" s="1186"/>
      <c r="I689" s="1247"/>
      <c r="L689" s="1134"/>
    </row>
    <row r="690" spans="1:12">
      <c r="A690" s="1166"/>
      <c r="B690" s="1134"/>
      <c r="C690" s="1134"/>
      <c r="D690" s="1133"/>
      <c r="E690" s="1133"/>
      <c r="F690" s="1133"/>
      <c r="G690" s="1133"/>
      <c r="H690" s="1186"/>
      <c r="I690" s="1134"/>
      <c r="L690" s="1134"/>
    </row>
    <row r="691" spans="1:12">
      <c r="A691" s="1166"/>
      <c r="B691" s="1134" t="s">
        <v>1955</v>
      </c>
      <c r="C691" s="1134"/>
      <c r="D691" s="1133"/>
      <c r="E691" s="1133"/>
      <c r="F691" s="1133"/>
      <c r="G691" s="1133"/>
      <c r="H691" s="1186"/>
      <c r="I691" s="1247"/>
      <c r="L691" s="1134"/>
    </row>
    <row r="692" spans="1:12">
      <c r="A692" s="1166"/>
      <c r="B692" s="1134"/>
      <c r="C692" s="1134"/>
      <c r="D692" s="1133"/>
      <c r="E692" s="1133"/>
      <c r="F692" s="1133"/>
      <c r="G692" s="1133"/>
      <c r="H692" s="1186"/>
      <c r="I692" s="1134"/>
      <c r="L692" s="1134"/>
    </row>
    <row r="693" spans="1:12">
      <c r="A693" s="1166"/>
      <c r="B693" s="1134" t="s">
        <v>1956</v>
      </c>
      <c r="C693" s="1134"/>
      <c r="D693" s="1133"/>
      <c r="E693" s="1133"/>
      <c r="F693" s="1133"/>
      <c r="G693" s="1133"/>
      <c r="H693" s="1186"/>
      <c r="I693" s="1247"/>
      <c r="L693" s="1134"/>
    </row>
    <row r="694" spans="1:12">
      <c r="A694" s="1166"/>
      <c r="B694" s="1134"/>
      <c r="C694" s="1134"/>
      <c r="D694" s="1133"/>
      <c r="E694" s="1133"/>
      <c r="F694" s="1133"/>
      <c r="G694" s="1133"/>
      <c r="H694" s="1186"/>
      <c r="I694" s="1134"/>
      <c r="L694" s="1134"/>
    </row>
    <row r="695" spans="1:12">
      <c r="A695" s="1166"/>
      <c r="B695" s="1134" t="s">
        <v>1957</v>
      </c>
      <c r="C695" s="1134"/>
      <c r="D695" s="1133"/>
      <c r="E695" s="1133"/>
      <c r="F695" s="1133"/>
      <c r="G695" s="1133"/>
      <c r="H695" s="1186"/>
      <c r="I695" s="1247"/>
      <c r="L695" s="1134"/>
    </row>
    <row r="696" spans="1:12">
      <c r="A696" s="1166"/>
      <c r="B696" s="1134"/>
      <c r="C696" s="1134"/>
      <c r="D696" s="1133"/>
      <c r="E696" s="1133"/>
      <c r="F696" s="1133"/>
      <c r="G696" s="1133"/>
      <c r="H696" s="1186"/>
      <c r="I696" s="1134"/>
      <c r="L696" s="1134"/>
    </row>
    <row r="697" spans="1:12">
      <c r="A697" s="1166"/>
      <c r="B697" s="1134" t="s">
        <v>1952</v>
      </c>
      <c r="C697" s="1134"/>
      <c r="D697" s="1133"/>
      <c r="E697" s="1133"/>
      <c r="F697" s="1133"/>
      <c r="G697" s="1133"/>
      <c r="H697" s="1186"/>
      <c r="I697" s="1247"/>
      <c r="L697" s="1134"/>
    </row>
    <row r="698" spans="1:12">
      <c r="A698" s="1166"/>
      <c r="B698" s="1134"/>
      <c r="C698" s="1134"/>
      <c r="D698" s="1133"/>
      <c r="E698" s="1133"/>
      <c r="F698" s="1133"/>
      <c r="G698" s="1133"/>
      <c r="H698" s="1186"/>
      <c r="I698" s="1134"/>
      <c r="L698" s="1134"/>
    </row>
    <row r="699" spans="1:12">
      <c r="A699" s="1166"/>
      <c r="B699" s="1134" t="s">
        <v>1958</v>
      </c>
      <c r="C699" s="1134"/>
      <c r="D699" s="1133"/>
      <c r="E699" s="1133"/>
      <c r="F699" s="1133"/>
      <c r="G699" s="1133"/>
      <c r="H699" s="1186"/>
      <c r="I699" s="1247"/>
      <c r="L699" s="1134"/>
    </row>
    <row r="700" spans="1:12">
      <c r="A700" s="1166"/>
      <c r="B700" s="1134"/>
      <c r="C700" s="1134"/>
      <c r="D700" s="1133"/>
      <c r="E700" s="1133"/>
      <c r="F700" s="1133"/>
      <c r="G700" s="1133"/>
      <c r="H700" s="1186"/>
      <c r="I700" s="1134"/>
      <c r="L700" s="1134"/>
    </row>
    <row r="701" spans="1:12">
      <c r="A701" s="1166"/>
      <c r="B701" s="1134" t="s">
        <v>1959</v>
      </c>
      <c r="C701" s="1134"/>
      <c r="D701" s="1133"/>
      <c r="E701" s="1133"/>
      <c r="F701" s="1133"/>
      <c r="G701" s="1133"/>
      <c r="H701" s="1186"/>
      <c r="I701" s="1247"/>
      <c r="L701" s="1134"/>
    </row>
    <row r="702" spans="1:12">
      <c r="A702" s="1166"/>
      <c r="B702" s="1134"/>
      <c r="C702" s="1134"/>
      <c r="D702" s="1133"/>
      <c r="E702" s="1133"/>
      <c r="F702" s="1133"/>
      <c r="G702" s="1133"/>
      <c r="H702" s="1186"/>
      <c r="I702" s="1134"/>
      <c r="L702" s="1134"/>
    </row>
    <row r="703" spans="1:12">
      <c r="A703" s="1166"/>
      <c r="B703" s="1134"/>
      <c r="C703" s="1134"/>
      <c r="D703" s="1133"/>
      <c r="E703" s="1133"/>
      <c r="F703" s="1133"/>
      <c r="G703" s="1133"/>
      <c r="H703" s="1186"/>
      <c r="I703" s="1248"/>
      <c r="L703" s="1134"/>
    </row>
    <row r="704" spans="1:12" ht="41.25" thickBot="1">
      <c r="A704" s="1176"/>
      <c r="B704" s="1177" t="s">
        <v>1879</v>
      </c>
      <c r="C704" s="1176"/>
      <c r="D704" s="1177"/>
      <c r="E704" s="1177"/>
      <c r="F704" s="1177"/>
      <c r="G704" s="1177"/>
      <c r="H704" s="1195"/>
      <c r="I704" s="1249"/>
      <c r="L704" s="1177"/>
    </row>
    <row r="705" spans="2:8" ht="21" thickTop="1">
      <c r="B705" s="1134"/>
      <c r="C705" s="1134"/>
      <c r="D705" s="1133"/>
      <c r="E705" s="1133"/>
      <c r="F705" s="1133"/>
      <c r="G705" s="1133"/>
      <c r="H705" s="1186"/>
    </row>
    <row r="706" spans="2:8">
      <c r="B706" s="1134"/>
      <c r="C706" s="1134"/>
      <c r="D706" s="1133"/>
      <c r="E706" s="1133"/>
      <c r="F706" s="1133"/>
      <c r="G706" s="1133"/>
      <c r="H706" s="1186"/>
    </row>
    <row r="707" spans="2:8">
      <c r="B707" s="1134"/>
      <c r="C707" s="1134"/>
      <c r="D707" s="1133"/>
      <c r="E707" s="1133"/>
      <c r="F707" s="1133"/>
      <c r="G707" s="1133"/>
      <c r="H707" s="1186"/>
    </row>
    <row r="708" spans="2:8">
      <c r="B708" s="1134"/>
      <c r="C708" s="1134"/>
      <c r="D708" s="1133"/>
      <c r="E708" s="1133"/>
      <c r="F708" s="1133"/>
      <c r="G708" s="1133"/>
      <c r="H708" s="1186"/>
    </row>
    <row r="709" spans="2:8">
      <c r="B709" s="1134"/>
      <c r="C709" s="1134"/>
      <c r="D709" s="1133"/>
      <c r="E709" s="1133"/>
      <c r="F709" s="1133"/>
      <c r="G709" s="1133"/>
      <c r="H709" s="1186"/>
    </row>
    <row r="710" spans="2:8">
      <c r="B710" s="1134"/>
      <c r="C710" s="1134"/>
      <c r="D710" s="1133"/>
      <c r="E710" s="1133"/>
      <c r="F710" s="1133"/>
      <c r="G710" s="1133"/>
      <c r="H710" s="1186"/>
    </row>
    <row r="711" spans="2:8">
      <c r="B711" s="1134"/>
      <c r="C711" s="1134"/>
      <c r="D711" s="1133"/>
      <c r="E711" s="1133"/>
      <c r="F711" s="1133"/>
      <c r="G711" s="1133"/>
      <c r="H711" s="1186"/>
    </row>
    <row r="712" spans="2:8">
      <c r="B712" s="1134"/>
      <c r="C712" s="1134"/>
      <c r="D712" s="1133"/>
      <c r="E712" s="1133"/>
      <c r="F712" s="1133"/>
      <c r="G712" s="1133"/>
      <c r="H712" s="1186"/>
    </row>
    <row r="713" spans="2:8">
      <c r="B713" s="1134"/>
      <c r="C713" s="1134"/>
      <c r="D713" s="1133"/>
      <c r="E713" s="1133"/>
      <c r="F713" s="1133"/>
      <c r="G713" s="1133"/>
      <c r="H713" s="1186"/>
    </row>
    <row r="714" spans="2:8">
      <c r="B714" s="1134"/>
      <c r="C714" s="1134"/>
      <c r="D714" s="1133"/>
      <c r="E714" s="1133"/>
      <c r="F714" s="1133"/>
      <c r="G714" s="1133"/>
      <c r="H714" s="1186"/>
    </row>
    <row r="715" spans="2:8">
      <c r="B715" s="1134"/>
      <c r="C715" s="1134"/>
      <c r="D715" s="1133"/>
      <c r="E715" s="1133"/>
      <c r="F715" s="1133"/>
      <c r="G715" s="1133"/>
      <c r="H715" s="1186"/>
    </row>
    <row r="716" spans="2:8">
      <c r="B716" s="1134"/>
      <c r="C716" s="1134"/>
      <c r="D716" s="1133"/>
      <c r="E716" s="1133"/>
      <c r="F716" s="1133"/>
      <c r="G716" s="1133"/>
      <c r="H716" s="1186"/>
    </row>
    <row r="717" spans="2:8">
      <c r="B717" s="1134"/>
      <c r="C717" s="1134"/>
      <c r="D717" s="1133"/>
      <c r="E717" s="1133"/>
      <c r="F717" s="1133"/>
      <c r="G717" s="1133"/>
      <c r="H717" s="1186"/>
    </row>
    <row r="718" spans="2:8">
      <c r="B718" s="1134"/>
      <c r="C718" s="1134"/>
      <c r="D718" s="1133"/>
      <c r="E718" s="1133"/>
      <c r="F718" s="1133"/>
      <c r="G718" s="1133"/>
      <c r="H718" s="1186"/>
    </row>
    <row r="719" spans="2:8">
      <c r="B719" s="1134"/>
      <c r="C719" s="1134"/>
      <c r="D719" s="1133"/>
      <c r="E719" s="1133"/>
      <c r="F719" s="1133"/>
      <c r="G719" s="1133"/>
      <c r="H719" s="1186"/>
    </row>
    <row r="720" spans="2:8">
      <c r="B720" s="1134"/>
      <c r="C720" s="1134"/>
      <c r="D720" s="1133"/>
      <c r="E720" s="1133"/>
      <c r="F720" s="1133"/>
      <c r="G720" s="1133"/>
      <c r="H720" s="1186"/>
    </row>
    <row r="721" spans="2:8">
      <c r="B721" s="1134"/>
      <c r="C721" s="1134"/>
      <c r="D721" s="1133"/>
      <c r="E721" s="1133"/>
      <c r="F721" s="1133"/>
      <c r="G721" s="1133"/>
      <c r="H721" s="1186"/>
    </row>
    <row r="722" spans="2:8">
      <c r="B722" s="1134"/>
      <c r="C722" s="1134"/>
      <c r="D722" s="1133"/>
      <c r="E722" s="1133"/>
      <c r="F722" s="1133"/>
      <c r="G722" s="1133"/>
      <c r="H722" s="1186"/>
    </row>
    <row r="723" spans="2:8">
      <c r="B723" s="1134"/>
      <c r="C723" s="1134"/>
      <c r="D723" s="1133"/>
      <c r="E723" s="1133"/>
      <c r="F723" s="1133"/>
      <c r="G723" s="1133"/>
      <c r="H723" s="1186"/>
    </row>
    <row r="724" spans="2:8">
      <c r="B724" s="1134"/>
      <c r="C724" s="1134"/>
      <c r="D724" s="1133"/>
      <c r="E724" s="1133"/>
      <c r="F724" s="1133"/>
      <c r="G724" s="1133"/>
      <c r="H724" s="1186"/>
    </row>
    <row r="725" spans="2:8">
      <c r="B725" s="1134"/>
      <c r="C725" s="1134"/>
      <c r="D725" s="1133"/>
      <c r="E725" s="1133"/>
      <c r="F725" s="1133"/>
      <c r="G725" s="1133"/>
      <c r="H725" s="1186"/>
    </row>
    <row r="726" spans="2:8">
      <c r="B726" s="1134"/>
      <c r="C726" s="1134"/>
      <c r="D726" s="1133"/>
      <c r="E726" s="1133"/>
      <c r="F726" s="1133"/>
      <c r="G726" s="1133"/>
      <c r="H726" s="1186"/>
    </row>
    <row r="727" spans="2:8">
      <c r="B727" s="1134"/>
      <c r="C727" s="1134"/>
      <c r="D727" s="1133"/>
      <c r="E727" s="1133"/>
      <c r="F727" s="1133"/>
      <c r="G727" s="1133"/>
      <c r="H727" s="1186"/>
    </row>
    <row r="728" spans="2:8">
      <c r="B728" s="1134"/>
      <c r="C728" s="1134"/>
      <c r="D728" s="1133"/>
      <c r="E728" s="1133"/>
      <c r="F728" s="1133"/>
      <c r="G728" s="1133"/>
      <c r="H728" s="1186"/>
    </row>
    <row r="729" spans="2:8">
      <c r="B729" s="1134"/>
      <c r="C729" s="1134"/>
      <c r="D729" s="1133"/>
      <c r="E729" s="1133"/>
      <c r="F729" s="1133"/>
      <c r="G729" s="1133"/>
      <c r="H729" s="1186"/>
    </row>
    <row r="730" spans="2:8">
      <c r="B730" s="1134"/>
      <c r="C730" s="1134"/>
      <c r="D730" s="1133"/>
      <c r="E730" s="1133"/>
      <c r="F730" s="1133"/>
      <c r="G730" s="1133"/>
      <c r="H730" s="1186"/>
    </row>
    <row r="731" spans="2:8">
      <c r="B731" s="1134"/>
      <c r="C731" s="1134"/>
      <c r="D731" s="1133"/>
      <c r="E731" s="1133"/>
      <c r="F731" s="1133"/>
      <c r="G731" s="1133"/>
      <c r="H731" s="1186"/>
    </row>
    <row r="732" spans="2:8">
      <c r="B732" s="1134"/>
      <c r="C732" s="1134"/>
      <c r="D732" s="1133"/>
      <c r="E732" s="1133"/>
      <c r="F732" s="1133"/>
      <c r="G732" s="1133"/>
      <c r="H732" s="1186"/>
    </row>
    <row r="733" spans="2:8">
      <c r="B733" s="1134"/>
      <c r="C733" s="1134"/>
      <c r="D733" s="1133"/>
      <c r="E733" s="1133"/>
      <c r="F733" s="1133"/>
      <c r="G733" s="1133"/>
      <c r="H733" s="1186"/>
    </row>
    <row r="734" spans="2:8">
      <c r="B734" s="1134"/>
      <c r="C734" s="1134"/>
      <c r="D734" s="1133"/>
      <c r="E734" s="1133"/>
      <c r="F734" s="1133"/>
      <c r="G734" s="1133"/>
      <c r="H734" s="1186"/>
    </row>
    <row r="735" spans="2:8">
      <c r="B735" s="1134"/>
      <c r="C735" s="1134"/>
      <c r="D735" s="1133"/>
      <c r="E735" s="1133"/>
      <c r="F735" s="1133"/>
      <c r="G735" s="1133"/>
      <c r="H735" s="1186"/>
    </row>
    <row r="736" spans="2:8">
      <c r="B736" s="1134"/>
      <c r="C736" s="1134"/>
      <c r="D736" s="1133"/>
      <c r="E736" s="1133"/>
      <c r="F736" s="1133"/>
      <c r="G736" s="1133"/>
      <c r="H736" s="1186"/>
    </row>
    <row r="737" spans="2:8">
      <c r="B737" s="1134"/>
      <c r="C737" s="1134"/>
      <c r="D737" s="1133"/>
      <c r="E737" s="1133"/>
      <c r="F737" s="1133"/>
      <c r="G737" s="1133"/>
      <c r="H737" s="1186"/>
    </row>
    <row r="738" spans="2:8">
      <c r="B738" s="1134"/>
      <c r="C738" s="1134"/>
      <c r="D738" s="1133"/>
      <c r="E738" s="1133"/>
      <c r="F738" s="1133"/>
      <c r="G738" s="1133"/>
      <c r="H738" s="1186"/>
    </row>
    <row r="739" spans="2:8">
      <c r="B739" s="1134"/>
      <c r="C739" s="1134"/>
      <c r="D739" s="1133"/>
      <c r="E739" s="1133"/>
      <c r="F739" s="1133"/>
      <c r="G739" s="1133"/>
      <c r="H739" s="1186"/>
    </row>
    <row r="740" spans="2:8">
      <c r="B740" s="1134"/>
      <c r="C740" s="1134"/>
      <c r="D740" s="1133"/>
      <c r="E740" s="1133"/>
      <c r="F740" s="1133"/>
      <c r="G740" s="1133"/>
      <c r="H740" s="1186"/>
    </row>
    <row r="741" spans="2:8">
      <c r="B741" s="1134"/>
      <c r="C741" s="1134"/>
      <c r="D741" s="1133"/>
      <c r="E741" s="1133"/>
      <c r="F741" s="1133"/>
      <c r="G741" s="1133"/>
      <c r="H741" s="1186"/>
    </row>
  </sheetData>
  <protectedRanges>
    <protectedRange sqref="H227:H229 L227:L229 L397 H397 L478:L487 H478:H487 L204:L224 H204:H224 H396 L396 H439:H477 L439:L477" name="Range1_2"/>
    <protectedRange sqref="H86 L86" name="Range1_1_1"/>
  </protectedRanges>
  <mergeCells count="2">
    <mergeCell ref="A1:I1"/>
    <mergeCell ref="A2:I2"/>
  </mergeCells>
  <pageMargins left="0.7" right="0.7" top="0.75" bottom="0.75" header="0.3" footer="0.3"/>
  <pageSetup paperSize="9"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2FD90-A0D5-413B-AC22-D00ED9FF1784}">
  <dimension ref="A1:F214"/>
  <sheetViews>
    <sheetView view="pageBreakPreview" zoomScale="60" zoomScaleNormal="100" workbookViewId="0">
      <selection activeCell="E8" sqref="E8"/>
    </sheetView>
  </sheetViews>
  <sheetFormatPr defaultColWidth="8.7109375" defaultRowHeight="20.25"/>
  <cols>
    <col min="1" max="1" width="10.28515625" style="642" customWidth="1"/>
    <col min="2" max="2" width="68.140625" style="642" customWidth="1"/>
    <col min="3" max="3" width="16.5703125" style="642" customWidth="1"/>
    <col min="4" max="4" width="9.140625" style="642" customWidth="1"/>
    <col min="5" max="5" width="16.85546875" style="642" customWidth="1"/>
    <col min="6" max="6" width="22" style="642" customWidth="1"/>
    <col min="7" max="16384" width="8.7109375" style="586"/>
  </cols>
  <sheetData>
    <row r="1" spans="1:6">
      <c r="A1" s="585"/>
      <c r="B1" s="585"/>
      <c r="C1" s="585"/>
      <c r="D1" s="585"/>
      <c r="E1" s="585"/>
      <c r="F1" s="585"/>
    </row>
    <row r="2" spans="1:6">
      <c r="A2" s="1284" t="s">
        <v>1687</v>
      </c>
      <c r="B2" s="1284"/>
      <c r="C2" s="1284"/>
      <c r="D2" s="1284"/>
      <c r="E2" s="1284"/>
      <c r="F2" s="1284"/>
    </row>
    <row r="3" spans="1:6">
      <c r="A3" s="1285" t="s">
        <v>841</v>
      </c>
      <c r="B3" s="1285"/>
      <c r="C3" s="1285"/>
      <c r="D3" s="1285"/>
      <c r="E3" s="1285"/>
      <c r="F3" s="1285"/>
    </row>
    <row r="4" spans="1:6">
      <c r="A4" s="967"/>
      <c r="B4" s="967"/>
      <c r="C4" s="967"/>
      <c r="D4" s="967"/>
      <c r="E4" s="967"/>
      <c r="F4" s="967"/>
    </row>
    <row r="5" spans="1:6" ht="21" thickBot="1">
      <c r="A5" s="1113" t="s">
        <v>682</v>
      </c>
      <c r="B5" s="1113" t="s">
        <v>1721</v>
      </c>
      <c r="C5" s="1113" t="s">
        <v>979</v>
      </c>
      <c r="D5" s="1113" t="s">
        <v>689</v>
      </c>
      <c r="E5" s="1113" t="s">
        <v>1201</v>
      </c>
      <c r="F5" s="1113" t="s">
        <v>1197</v>
      </c>
    </row>
    <row r="6" spans="1:6" ht="21" customHeight="1" thickBot="1">
      <c r="A6" s="1038"/>
      <c r="B6" s="1287" t="s">
        <v>842</v>
      </c>
      <c r="C6" s="962"/>
      <c r="D6" s="962"/>
      <c r="E6" s="962"/>
      <c r="F6" s="962"/>
    </row>
    <row r="7" spans="1:6" ht="51" customHeight="1" thickBot="1">
      <c r="A7" s="1039"/>
      <c r="B7" s="1281"/>
      <c r="C7" s="966"/>
      <c r="D7" s="966"/>
      <c r="E7" s="966"/>
      <c r="F7" s="966"/>
    </row>
    <row r="8" spans="1:6" ht="40.5">
      <c r="A8" s="877" t="s">
        <v>49</v>
      </c>
      <c r="B8" s="878" t="s">
        <v>843</v>
      </c>
      <c r="C8" s="956">
        <v>64</v>
      </c>
      <c r="D8" s="879" t="s">
        <v>548</v>
      </c>
      <c r="E8" s="868"/>
      <c r="F8" s="869"/>
    </row>
    <row r="9" spans="1:6">
      <c r="A9" s="875"/>
      <c r="B9" s="699"/>
      <c r="C9" s="707"/>
      <c r="D9" s="701"/>
      <c r="E9" s="874"/>
      <c r="F9" s="683"/>
    </row>
    <row r="10" spans="1:6" ht="40.5">
      <c r="A10" s="870" t="s">
        <v>50</v>
      </c>
      <c r="B10" s="871" t="s">
        <v>844</v>
      </c>
      <c r="C10" s="955">
        <v>27</v>
      </c>
      <c r="D10" s="873" t="s">
        <v>548</v>
      </c>
      <c r="E10" s="874"/>
      <c r="F10" s="683"/>
    </row>
    <row r="11" spans="1:6">
      <c r="A11" s="870"/>
      <c r="B11" s="871"/>
      <c r="C11" s="955"/>
      <c r="D11" s="873"/>
      <c r="E11" s="874"/>
      <c r="F11" s="683"/>
    </row>
    <row r="12" spans="1:6" ht="40.5">
      <c r="A12" s="875" t="s">
        <v>52</v>
      </c>
      <c r="B12" s="699" t="s">
        <v>845</v>
      </c>
      <c r="C12" s="707">
        <v>52</v>
      </c>
      <c r="D12" s="701" t="s">
        <v>548</v>
      </c>
      <c r="E12" s="874"/>
      <c r="F12" s="683"/>
    </row>
    <row r="13" spans="1:6">
      <c r="A13" s="875"/>
      <c r="B13" s="699"/>
      <c r="C13" s="707"/>
      <c r="D13" s="701"/>
      <c r="E13" s="874"/>
      <c r="F13" s="683"/>
    </row>
    <row r="14" spans="1:6" ht="60.75">
      <c r="A14" s="870" t="s">
        <v>53</v>
      </c>
      <c r="B14" s="871" t="s">
        <v>846</v>
      </c>
      <c r="C14" s="955">
        <v>186</v>
      </c>
      <c r="D14" s="873" t="s">
        <v>548</v>
      </c>
      <c r="E14" s="874"/>
      <c r="F14" s="683"/>
    </row>
    <row r="15" spans="1:6">
      <c r="A15" s="870"/>
      <c r="B15" s="871"/>
      <c r="C15" s="955"/>
      <c r="D15" s="873"/>
      <c r="E15" s="874"/>
      <c r="F15" s="683"/>
    </row>
    <row r="16" spans="1:6" ht="40.5">
      <c r="A16" s="875" t="s">
        <v>54</v>
      </c>
      <c r="B16" s="699" t="s">
        <v>847</v>
      </c>
      <c r="C16" s="707">
        <v>143</v>
      </c>
      <c r="D16" s="701" t="s">
        <v>548</v>
      </c>
      <c r="E16" s="874"/>
      <c r="F16" s="683"/>
    </row>
    <row r="18" spans="1:6" s="590" customFormat="1">
      <c r="A18" s="1286" t="s">
        <v>848</v>
      </c>
      <c r="B18" s="1286"/>
      <c r="C18" s="1286"/>
      <c r="D18" s="1286"/>
      <c r="E18" s="863"/>
      <c r="F18" s="864"/>
    </row>
    <row r="19" spans="1:6" ht="21" thickBot="1"/>
    <row r="20" spans="1:6" ht="21" customHeight="1" thickBot="1">
      <c r="A20" s="1038"/>
      <c r="B20" s="1287" t="s">
        <v>849</v>
      </c>
      <c r="C20" s="962"/>
      <c r="D20" s="962"/>
      <c r="E20" s="962"/>
      <c r="F20" s="962"/>
    </row>
    <row r="21" spans="1:6" ht="21" thickBot="1">
      <c r="A21" s="1039"/>
      <c r="B21" s="1281"/>
      <c r="C21" s="963"/>
      <c r="D21" s="963"/>
      <c r="E21" s="963"/>
      <c r="F21" s="963"/>
    </row>
    <row r="22" spans="1:6" ht="40.5">
      <c r="A22" s="865" t="s">
        <v>55</v>
      </c>
      <c r="B22" s="866" t="s">
        <v>850</v>
      </c>
      <c r="C22" s="954">
        <v>229</v>
      </c>
      <c r="D22" s="867" t="s">
        <v>44</v>
      </c>
      <c r="E22" s="868"/>
      <c r="F22" s="869"/>
    </row>
    <row r="23" spans="1:6">
      <c r="A23" s="870"/>
      <c r="B23" s="871"/>
      <c r="C23" s="955"/>
      <c r="D23" s="873"/>
      <c r="E23" s="874"/>
      <c r="F23" s="683"/>
    </row>
    <row r="24" spans="1:6">
      <c r="A24" s="875" t="s">
        <v>56</v>
      </c>
      <c r="B24" s="699" t="s">
        <v>851</v>
      </c>
      <c r="C24" s="707">
        <v>157</v>
      </c>
      <c r="D24" s="701" t="s">
        <v>44</v>
      </c>
      <c r="E24" s="874"/>
      <c r="F24" s="683"/>
    </row>
    <row r="25" spans="1:6">
      <c r="A25" s="875"/>
      <c r="B25" s="699"/>
      <c r="C25" s="707"/>
      <c r="D25" s="701"/>
      <c r="E25" s="874"/>
      <c r="F25" s="683"/>
    </row>
    <row r="26" spans="1:6">
      <c r="A26" s="870" t="s">
        <v>57</v>
      </c>
      <c r="B26" s="871" t="s">
        <v>852</v>
      </c>
      <c r="C26" s="955">
        <v>208</v>
      </c>
      <c r="D26" s="873" t="s">
        <v>44</v>
      </c>
      <c r="E26" s="874"/>
      <c r="F26" s="683"/>
    </row>
    <row r="27" spans="1:6">
      <c r="A27" s="870"/>
      <c r="B27" s="871"/>
      <c r="C27" s="955"/>
      <c r="D27" s="873"/>
      <c r="E27" s="874"/>
      <c r="F27" s="683"/>
    </row>
    <row r="28" spans="1:6">
      <c r="A28" s="875" t="s">
        <v>58</v>
      </c>
      <c r="B28" s="699" t="s">
        <v>853</v>
      </c>
      <c r="C28" s="707">
        <v>156</v>
      </c>
      <c r="D28" s="701" t="s">
        <v>44</v>
      </c>
      <c r="E28" s="874"/>
      <c r="F28" s="683"/>
    </row>
    <row r="29" spans="1:6">
      <c r="A29" s="875"/>
      <c r="B29" s="699"/>
      <c r="C29" s="707"/>
      <c r="D29" s="701"/>
      <c r="E29" s="874"/>
      <c r="F29" s="683"/>
    </row>
    <row r="30" spans="1:6">
      <c r="A30" s="870" t="s">
        <v>59</v>
      </c>
      <c r="B30" s="871" t="s">
        <v>854</v>
      </c>
      <c r="C30" s="955">
        <v>114</v>
      </c>
      <c r="D30" s="873" t="s">
        <v>44</v>
      </c>
      <c r="E30" s="874"/>
      <c r="F30" s="683"/>
    </row>
    <row r="31" spans="1:6">
      <c r="A31" s="870"/>
      <c r="B31" s="871"/>
      <c r="C31" s="955"/>
      <c r="D31" s="873"/>
      <c r="E31" s="874"/>
      <c r="F31" s="683"/>
    </row>
    <row r="32" spans="1:6">
      <c r="A32" s="875" t="s">
        <v>60</v>
      </c>
      <c r="B32" s="699" t="s">
        <v>855</v>
      </c>
      <c r="C32" s="707">
        <v>110</v>
      </c>
      <c r="D32" s="701" t="s">
        <v>44</v>
      </c>
      <c r="E32" s="874"/>
      <c r="F32" s="683"/>
    </row>
    <row r="33" spans="1:6">
      <c r="A33" s="875"/>
      <c r="B33" s="699"/>
      <c r="C33" s="707"/>
      <c r="D33" s="701"/>
      <c r="E33" s="874"/>
      <c r="F33" s="683"/>
    </row>
    <row r="34" spans="1:6" ht="40.5">
      <c r="A34" s="870" t="s">
        <v>61</v>
      </c>
      <c r="B34" s="871" t="s">
        <v>856</v>
      </c>
      <c r="C34" s="955">
        <v>65</v>
      </c>
      <c r="D34" s="873" t="s">
        <v>44</v>
      </c>
      <c r="E34" s="874"/>
      <c r="F34" s="683"/>
    </row>
    <row r="35" spans="1:6">
      <c r="A35" s="870"/>
      <c r="B35" s="871"/>
      <c r="C35" s="955"/>
      <c r="D35" s="873"/>
      <c r="E35" s="874"/>
      <c r="F35" s="683"/>
    </row>
    <row r="36" spans="1:6" ht="40.5">
      <c r="A36" s="875" t="s">
        <v>62</v>
      </c>
      <c r="B36" s="699" t="s">
        <v>857</v>
      </c>
      <c r="C36" s="707">
        <v>1</v>
      </c>
      <c r="D36" s="701" t="s">
        <v>45</v>
      </c>
      <c r="E36" s="874"/>
      <c r="F36" s="683"/>
    </row>
    <row r="37" spans="1:6">
      <c r="A37" s="875"/>
      <c r="B37" s="699"/>
      <c r="C37" s="707"/>
      <c r="D37" s="701"/>
      <c r="E37" s="874"/>
      <c r="F37" s="683"/>
    </row>
    <row r="38" spans="1:6" ht="40.5">
      <c r="A38" s="870" t="s">
        <v>63</v>
      </c>
      <c r="B38" s="871" t="s">
        <v>858</v>
      </c>
      <c r="C38" s="955">
        <v>974</v>
      </c>
      <c r="D38" s="873" t="s">
        <v>44</v>
      </c>
      <c r="E38" s="874"/>
      <c r="F38" s="683"/>
    </row>
    <row r="40" spans="1:6">
      <c r="A40" s="1040"/>
      <c r="B40" s="1040" t="s">
        <v>859</v>
      </c>
      <c r="C40" s="1040"/>
      <c r="D40" s="1040"/>
      <c r="E40" s="863"/>
      <c r="F40" s="864"/>
    </row>
    <row r="41" spans="1:6">
      <c r="A41" s="1022"/>
      <c r="B41" s="1022"/>
      <c r="C41" s="1022"/>
      <c r="D41" s="1022"/>
      <c r="E41" s="863"/>
      <c r="F41" s="864"/>
    </row>
    <row r="42" spans="1:6">
      <c r="A42" s="1022"/>
      <c r="B42" s="1022"/>
      <c r="C42" s="1022"/>
      <c r="D42" s="1022"/>
      <c r="E42" s="863"/>
      <c r="F42" s="864"/>
    </row>
    <row r="43" spans="1:6">
      <c r="A43" s="1022"/>
      <c r="B43" s="1022"/>
      <c r="C43" s="1022"/>
      <c r="D43" s="1022"/>
      <c r="E43" s="863"/>
      <c r="F43" s="864"/>
    </row>
    <row r="44" spans="1:6">
      <c r="A44" s="1022"/>
      <c r="B44" s="1022"/>
      <c r="C44" s="1022"/>
      <c r="D44" s="1022"/>
      <c r="E44" s="863"/>
      <c r="F44" s="864"/>
    </row>
    <row r="45" spans="1:6">
      <c r="A45" s="1022"/>
      <c r="B45" s="1022"/>
      <c r="C45" s="1022"/>
      <c r="D45" s="1022"/>
      <c r="E45" s="863"/>
      <c r="F45" s="864"/>
    </row>
    <row r="46" spans="1:6">
      <c r="A46" s="1022"/>
      <c r="B46" s="1022"/>
      <c r="C46" s="1022"/>
      <c r="D46" s="1022"/>
      <c r="E46" s="863"/>
      <c r="F46" s="864"/>
    </row>
    <row r="47" spans="1:6">
      <c r="A47" s="1022"/>
      <c r="B47" s="1022"/>
      <c r="C47" s="1022"/>
      <c r="D47" s="1022"/>
      <c r="E47" s="863"/>
      <c r="F47" s="864"/>
    </row>
    <row r="48" spans="1:6">
      <c r="A48" s="1022"/>
      <c r="B48" s="1022"/>
      <c r="C48" s="1022"/>
      <c r="D48" s="1022"/>
      <c r="E48" s="863"/>
      <c r="F48" s="864"/>
    </row>
    <row r="49" spans="1:6">
      <c r="A49" s="1022"/>
      <c r="B49" s="1022"/>
      <c r="C49" s="1022"/>
      <c r="D49" s="1022"/>
      <c r="E49" s="863"/>
      <c r="F49" s="864"/>
    </row>
    <row r="50" spans="1:6">
      <c r="A50" s="648"/>
      <c r="B50" s="648"/>
      <c r="C50" s="648"/>
      <c r="D50" s="648"/>
      <c r="E50" s="648"/>
      <c r="F50" s="648"/>
    </row>
    <row r="51" spans="1:6" ht="72" customHeight="1" thickBot="1">
      <c r="A51" s="1039"/>
      <c r="B51" s="1117" t="s">
        <v>860</v>
      </c>
      <c r="C51" s="964"/>
      <c r="D51" s="964"/>
      <c r="E51" s="964"/>
      <c r="F51" s="964"/>
    </row>
    <row r="52" spans="1:6" ht="60.75">
      <c r="A52" s="877" t="s">
        <v>49</v>
      </c>
      <c r="B52" s="878" t="s">
        <v>861</v>
      </c>
      <c r="C52" s="956">
        <v>1</v>
      </c>
      <c r="D52" s="879" t="s">
        <v>548</v>
      </c>
      <c r="E52" s="868"/>
      <c r="F52" s="869"/>
    </row>
    <row r="53" spans="1:6">
      <c r="A53" s="875"/>
      <c r="B53" s="699"/>
      <c r="C53" s="707"/>
      <c r="D53" s="701"/>
      <c r="E53" s="874"/>
      <c r="F53" s="683"/>
    </row>
    <row r="54" spans="1:6" ht="40.5">
      <c r="A54" s="870" t="s">
        <v>50</v>
      </c>
      <c r="B54" s="871" t="s">
        <v>862</v>
      </c>
      <c r="C54" s="955">
        <v>1</v>
      </c>
      <c r="D54" s="873" t="s">
        <v>548</v>
      </c>
      <c r="E54" s="874"/>
      <c r="F54" s="683"/>
    </row>
    <row r="55" spans="1:6">
      <c r="A55" s="870"/>
      <c r="B55" s="871"/>
      <c r="C55" s="955"/>
      <c r="D55" s="873"/>
      <c r="E55" s="874"/>
      <c r="F55" s="683"/>
    </row>
    <row r="56" spans="1:6" ht="40.5">
      <c r="A56" s="875" t="s">
        <v>52</v>
      </c>
      <c r="B56" s="699" t="s">
        <v>863</v>
      </c>
      <c r="C56" s="707">
        <v>2</v>
      </c>
      <c r="D56" s="701" t="s">
        <v>548</v>
      </c>
      <c r="E56" s="874"/>
      <c r="F56" s="683"/>
    </row>
    <row r="57" spans="1:6">
      <c r="A57" s="875"/>
      <c r="B57" s="699"/>
      <c r="C57" s="707"/>
      <c r="D57" s="701"/>
      <c r="E57" s="874"/>
      <c r="F57" s="683"/>
    </row>
    <row r="58" spans="1:6" ht="40.5">
      <c r="A58" s="870" t="s">
        <v>53</v>
      </c>
      <c r="B58" s="871" t="s">
        <v>864</v>
      </c>
      <c r="C58" s="955">
        <v>2</v>
      </c>
      <c r="D58" s="873" t="s">
        <v>548</v>
      </c>
      <c r="E58" s="874"/>
      <c r="F58" s="683"/>
    </row>
    <row r="59" spans="1:6">
      <c r="A59" s="870"/>
      <c r="B59" s="871"/>
      <c r="C59" s="955"/>
      <c r="D59" s="873"/>
      <c r="E59" s="874"/>
      <c r="F59" s="683"/>
    </row>
    <row r="60" spans="1:6" ht="40.5">
      <c r="A60" s="875" t="s">
        <v>54</v>
      </c>
      <c r="B60" s="699" t="s">
        <v>865</v>
      </c>
      <c r="C60" s="707">
        <v>8</v>
      </c>
      <c r="D60" s="701" t="s">
        <v>548</v>
      </c>
      <c r="E60" s="874"/>
      <c r="F60" s="683"/>
    </row>
    <row r="61" spans="1:6">
      <c r="A61" s="875"/>
      <c r="B61" s="699"/>
      <c r="C61" s="707"/>
      <c r="D61" s="701"/>
      <c r="E61" s="874"/>
      <c r="F61" s="683"/>
    </row>
    <row r="62" spans="1:6" ht="40.5">
      <c r="A62" s="870" t="s">
        <v>55</v>
      </c>
      <c r="B62" s="871" t="s">
        <v>866</v>
      </c>
      <c r="C62" s="955">
        <v>6</v>
      </c>
      <c r="D62" s="873" t="s">
        <v>548</v>
      </c>
      <c r="E62" s="874"/>
      <c r="F62" s="683"/>
    </row>
    <row r="63" spans="1:6">
      <c r="A63" s="870"/>
      <c r="B63" s="871"/>
      <c r="C63" s="955"/>
      <c r="D63" s="873"/>
      <c r="E63" s="874"/>
      <c r="F63" s="683"/>
    </row>
    <row r="64" spans="1:6" ht="40.5">
      <c r="A64" s="875" t="s">
        <v>56</v>
      </c>
      <c r="B64" s="699" t="s">
        <v>867</v>
      </c>
      <c r="C64" s="707">
        <v>4</v>
      </c>
      <c r="D64" s="701" t="s">
        <v>548</v>
      </c>
      <c r="E64" s="874"/>
      <c r="F64" s="683"/>
    </row>
    <row r="65" spans="1:6">
      <c r="A65" s="875"/>
      <c r="B65" s="699"/>
      <c r="C65" s="707"/>
      <c r="D65" s="701"/>
      <c r="E65" s="874"/>
      <c r="F65" s="683"/>
    </row>
    <row r="66" spans="1:6">
      <c r="A66" s="870" t="s">
        <v>57</v>
      </c>
      <c r="B66" s="871" t="s">
        <v>868</v>
      </c>
      <c r="C66" s="955">
        <v>4</v>
      </c>
      <c r="D66" s="873" t="s">
        <v>548</v>
      </c>
      <c r="E66" s="874"/>
      <c r="F66" s="683"/>
    </row>
    <row r="67" spans="1:6">
      <c r="A67" s="870"/>
      <c r="B67" s="871"/>
      <c r="C67" s="955"/>
      <c r="D67" s="873"/>
      <c r="E67" s="874"/>
      <c r="F67" s="683"/>
    </row>
    <row r="68" spans="1:6" ht="40.5">
      <c r="A68" s="875" t="s">
        <v>58</v>
      </c>
      <c r="B68" s="699" t="s">
        <v>869</v>
      </c>
      <c r="C68" s="707">
        <v>2</v>
      </c>
      <c r="D68" s="701" t="s">
        <v>548</v>
      </c>
      <c r="E68" s="874"/>
      <c r="F68" s="683"/>
    </row>
    <row r="69" spans="1:6">
      <c r="A69" s="875"/>
      <c r="B69" s="699"/>
      <c r="C69" s="707"/>
      <c r="D69" s="701"/>
      <c r="E69" s="874"/>
      <c r="F69" s="683"/>
    </row>
    <row r="70" spans="1:6" ht="40.5">
      <c r="A70" s="870" t="s">
        <v>59</v>
      </c>
      <c r="B70" s="871" t="s">
        <v>870</v>
      </c>
      <c r="C70" s="955">
        <v>25</v>
      </c>
      <c r="D70" s="873" t="s">
        <v>44</v>
      </c>
      <c r="E70" s="874"/>
      <c r="F70" s="683"/>
    </row>
    <row r="72" spans="1:6">
      <c r="A72" s="1040"/>
      <c r="B72" s="1282" t="s">
        <v>871</v>
      </c>
      <c r="C72" s="1040"/>
      <c r="D72" s="1040"/>
      <c r="E72" s="863"/>
      <c r="F72" s="864"/>
    </row>
    <row r="73" spans="1:6">
      <c r="A73" s="1022"/>
      <c r="B73" s="1282"/>
      <c r="C73" s="876"/>
      <c r="D73" s="876"/>
      <c r="E73" s="863"/>
      <c r="F73" s="864"/>
    </row>
    <row r="74" spans="1:6">
      <c r="A74" s="1022"/>
      <c r="B74" s="876"/>
      <c r="C74" s="876"/>
      <c r="D74" s="876"/>
      <c r="E74" s="863"/>
      <c r="F74" s="864"/>
    </row>
    <row r="75" spans="1:6">
      <c r="A75" s="1022"/>
      <c r="B75" s="876"/>
      <c r="C75" s="876"/>
      <c r="D75" s="876"/>
      <c r="E75" s="863"/>
      <c r="F75" s="864"/>
    </row>
    <row r="76" spans="1:6">
      <c r="A76" s="1022"/>
      <c r="B76" s="876"/>
      <c r="C76" s="876"/>
      <c r="D76" s="876"/>
      <c r="E76" s="863"/>
      <c r="F76" s="864"/>
    </row>
    <row r="77" spans="1:6">
      <c r="A77" s="1022"/>
      <c r="B77" s="876"/>
      <c r="C77" s="876"/>
      <c r="D77" s="876"/>
      <c r="E77" s="863"/>
      <c r="F77" s="864"/>
    </row>
    <row r="78" spans="1:6">
      <c r="A78" s="1022"/>
      <c r="B78" s="876"/>
      <c r="C78" s="876"/>
      <c r="D78" s="876"/>
      <c r="E78" s="863"/>
      <c r="F78" s="864"/>
    </row>
    <row r="79" spans="1:6">
      <c r="A79" s="1022"/>
      <c r="B79" s="876"/>
      <c r="C79" s="876"/>
      <c r="D79" s="876"/>
      <c r="E79" s="863"/>
      <c r="F79" s="864"/>
    </row>
    <row r="80" spans="1:6">
      <c r="A80" s="1022"/>
      <c r="B80" s="876"/>
      <c r="C80" s="876"/>
      <c r="D80" s="876"/>
      <c r="E80" s="863"/>
      <c r="F80" s="864"/>
    </row>
    <row r="81" spans="1:6">
      <c r="A81" s="1022"/>
      <c r="B81" s="876"/>
      <c r="C81" s="876"/>
      <c r="D81" s="876"/>
      <c r="E81" s="863"/>
      <c r="F81" s="864"/>
    </row>
    <row r="82" spans="1:6">
      <c r="A82" s="1022"/>
      <c r="B82" s="1022"/>
      <c r="C82" s="1022"/>
      <c r="D82" s="1022"/>
      <c r="E82" s="863"/>
      <c r="F82" s="864"/>
    </row>
    <row r="83" spans="1:6">
      <c r="A83" s="1022"/>
      <c r="B83" s="1022"/>
      <c r="C83" s="1022"/>
      <c r="D83" s="1022"/>
      <c r="E83" s="863"/>
      <c r="F83" s="864"/>
    </row>
    <row r="84" spans="1:6">
      <c r="A84" s="1022"/>
      <c r="B84" s="1022"/>
      <c r="C84" s="1022"/>
      <c r="D84" s="1022"/>
      <c r="E84" s="863"/>
      <c r="F84" s="864"/>
    </row>
    <row r="85" spans="1:6">
      <c r="A85" s="1022"/>
      <c r="B85" s="1022"/>
      <c r="C85" s="1022"/>
      <c r="D85" s="1022"/>
      <c r="E85" s="863"/>
      <c r="F85" s="864"/>
    </row>
    <row r="86" spans="1:6">
      <c r="A86" s="1022"/>
      <c r="B86" s="1022"/>
      <c r="C86" s="1022"/>
      <c r="D86" s="1022"/>
      <c r="E86" s="863"/>
      <c r="F86" s="864"/>
    </row>
    <row r="87" spans="1:6">
      <c r="A87" s="1022"/>
      <c r="B87" s="1022"/>
      <c r="C87" s="1022"/>
      <c r="D87" s="1022"/>
      <c r="E87" s="863"/>
      <c r="F87" s="864"/>
    </row>
    <row r="88" spans="1:6">
      <c r="A88" s="648"/>
      <c r="B88" s="648"/>
      <c r="C88" s="648"/>
      <c r="D88" s="648"/>
      <c r="E88" s="648"/>
      <c r="F88" s="648"/>
    </row>
    <row r="89" spans="1:6" ht="21" customHeight="1" thickBot="1">
      <c r="A89" s="1117"/>
      <c r="B89" s="1280" t="s">
        <v>872</v>
      </c>
      <c r="C89" s="965"/>
      <c r="D89" s="965"/>
      <c r="E89" s="965"/>
      <c r="F89" s="965"/>
    </row>
    <row r="90" spans="1:6" ht="37.5" customHeight="1">
      <c r="A90" s="1042"/>
      <c r="B90" s="1288"/>
      <c r="C90" s="964"/>
      <c r="D90" s="964"/>
      <c r="E90" s="964"/>
      <c r="F90" s="964"/>
    </row>
    <row r="91" spans="1:6" ht="60.75">
      <c r="A91" s="880" t="s">
        <v>49</v>
      </c>
      <c r="B91" s="693" t="s">
        <v>873</v>
      </c>
      <c r="C91" s="957">
        <v>6</v>
      </c>
      <c r="D91" s="695" t="s">
        <v>548</v>
      </c>
      <c r="E91" s="881"/>
      <c r="F91" s="882"/>
    </row>
    <row r="92" spans="1:6">
      <c r="A92" s="875"/>
      <c r="B92" s="699"/>
      <c r="C92" s="707"/>
      <c r="D92" s="701"/>
      <c r="E92" s="874"/>
      <c r="F92" s="683"/>
    </row>
    <row r="93" spans="1:6" ht="60.75">
      <c r="A93" s="870" t="s">
        <v>50</v>
      </c>
      <c r="B93" s="871" t="s">
        <v>874</v>
      </c>
      <c r="C93" s="955">
        <v>6</v>
      </c>
      <c r="D93" s="873" t="s">
        <v>548</v>
      </c>
      <c r="E93" s="874"/>
      <c r="F93" s="683"/>
    </row>
    <row r="94" spans="1:6">
      <c r="A94" s="870"/>
      <c r="B94" s="871"/>
      <c r="C94" s="955"/>
      <c r="D94" s="873"/>
      <c r="E94" s="874"/>
      <c r="F94" s="683"/>
    </row>
    <row r="95" spans="1:6" ht="40.5">
      <c r="A95" s="875" t="s">
        <v>52</v>
      </c>
      <c r="B95" s="699" t="s">
        <v>875</v>
      </c>
      <c r="C95" s="707">
        <v>12</v>
      </c>
      <c r="D95" s="701" t="s">
        <v>548</v>
      </c>
      <c r="E95" s="874"/>
      <c r="F95" s="683"/>
    </row>
    <row r="96" spans="1:6">
      <c r="A96" s="875"/>
      <c r="B96" s="699"/>
      <c r="C96" s="707"/>
      <c r="D96" s="701"/>
      <c r="E96" s="874"/>
      <c r="F96" s="683"/>
    </row>
    <row r="97" spans="1:6" ht="40.5">
      <c r="A97" s="870" t="s">
        <v>53</v>
      </c>
      <c r="B97" s="871" t="s">
        <v>876</v>
      </c>
      <c r="C97" s="955">
        <v>6</v>
      </c>
      <c r="D97" s="873" t="s">
        <v>548</v>
      </c>
      <c r="E97" s="874"/>
      <c r="F97" s="683"/>
    </row>
    <row r="98" spans="1:6">
      <c r="A98" s="870"/>
      <c r="B98" s="871"/>
      <c r="C98" s="955"/>
      <c r="D98" s="873"/>
      <c r="E98" s="874"/>
      <c r="F98" s="683"/>
    </row>
    <row r="99" spans="1:6" ht="40.5">
      <c r="A99" s="875" t="s">
        <v>54</v>
      </c>
      <c r="B99" s="699" t="s">
        <v>877</v>
      </c>
      <c r="C99" s="707">
        <v>6</v>
      </c>
      <c r="D99" s="701" t="s">
        <v>548</v>
      </c>
      <c r="E99" s="874"/>
      <c r="F99" s="683"/>
    </row>
    <row r="100" spans="1:6">
      <c r="A100" s="875"/>
      <c r="B100" s="699"/>
      <c r="C100" s="707"/>
      <c r="D100" s="701"/>
      <c r="E100" s="874"/>
      <c r="F100" s="683"/>
    </row>
    <row r="101" spans="1:6" ht="60.75">
      <c r="A101" s="870" t="s">
        <v>55</v>
      </c>
      <c r="B101" s="871" t="s">
        <v>878</v>
      </c>
      <c r="C101" s="955">
        <v>155</v>
      </c>
      <c r="D101" s="873" t="s">
        <v>44</v>
      </c>
      <c r="E101" s="874"/>
      <c r="F101" s="683"/>
    </row>
    <row r="102" spans="1:6">
      <c r="A102" s="870"/>
      <c r="B102" s="871"/>
      <c r="C102" s="955"/>
      <c r="D102" s="873"/>
      <c r="E102" s="874"/>
      <c r="F102" s="683"/>
    </row>
    <row r="103" spans="1:6" ht="40.5">
      <c r="A103" s="875" t="s">
        <v>56</v>
      </c>
      <c r="B103" s="699" t="s">
        <v>879</v>
      </c>
      <c r="C103" s="707">
        <v>2</v>
      </c>
      <c r="D103" s="701" t="s">
        <v>548</v>
      </c>
      <c r="E103" s="874"/>
      <c r="F103" s="683"/>
    </row>
    <row r="104" spans="1:6">
      <c r="A104" s="875"/>
      <c r="B104" s="699"/>
      <c r="C104" s="707"/>
      <c r="D104" s="701"/>
      <c r="E104" s="874"/>
      <c r="F104" s="683"/>
    </row>
    <row r="105" spans="1:6" ht="40.5">
      <c r="A105" s="870" t="s">
        <v>57</v>
      </c>
      <c r="B105" s="871" t="s">
        <v>880</v>
      </c>
      <c r="C105" s="955">
        <v>1</v>
      </c>
      <c r="D105" s="873" t="s">
        <v>735</v>
      </c>
      <c r="E105" s="874"/>
      <c r="F105" s="683"/>
    </row>
    <row r="106" spans="1:6">
      <c r="A106" s="870"/>
      <c r="B106" s="871"/>
      <c r="C106" s="955"/>
      <c r="D106" s="873"/>
      <c r="E106" s="874"/>
      <c r="F106" s="683"/>
    </row>
    <row r="107" spans="1:6" ht="40.5">
      <c r="A107" s="875" t="s">
        <v>58</v>
      </c>
      <c r="B107" s="699" t="s">
        <v>881</v>
      </c>
      <c r="C107" s="707">
        <v>155</v>
      </c>
      <c r="D107" s="701" t="s">
        <v>44</v>
      </c>
      <c r="E107" s="874"/>
      <c r="F107" s="683"/>
    </row>
    <row r="109" spans="1:6">
      <c r="A109" s="1040"/>
      <c r="B109" s="1040" t="s">
        <v>882</v>
      </c>
      <c r="C109" s="1040"/>
      <c r="D109" s="1040"/>
      <c r="E109" s="863"/>
      <c r="F109" s="864"/>
    </row>
    <row r="110" spans="1:6">
      <c r="A110" s="1022"/>
      <c r="B110" s="876"/>
      <c r="C110" s="876"/>
      <c r="D110" s="876"/>
      <c r="E110" s="863"/>
      <c r="F110" s="864"/>
    </row>
    <row r="111" spans="1:6">
      <c r="A111" s="1022"/>
      <c r="B111" s="876"/>
      <c r="C111" s="876"/>
      <c r="D111" s="876"/>
      <c r="E111" s="863"/>
      <c r="F111" s="864"/>
    </row>
    <row r="112" spans="1:6">
      <c r="A112" s="1022"/>
      <c r="B112" s="876"/>
      <c r="C112" s="876"/>
      <c r="D112" s="876"/>
      <c r="E112" s="863"/>
      <c r="F112" s="864"/>
    </row>
    <row r="113" spans="1:6">
      <c r="A113" s="1022"/>
      <c r="B113" s="876"/>
      <c r="C113" s="876"/>
      <c r="D113" s="876"/>
      <c r="E113" s="863"/>
      <c r="F113" s="864"/>
    </row>
    <row r="114" spans="1:6">
      <c r="A114" s="1022"/>
      <c r="B114" s="876"/>
      <c r="C114" s="876"/>
      <c r="D114" s="876"/>
      <c r="E114" s="863"/>
      <c r="F114" s="864"/>
    </row>
    <row r="115" spans="1:6">
      <c r="A115" s="1022"/>
      <c r="B115" s="876"/>
      <c r="C115" s="876"/>
      <c r="D115" s="876"/>
      <c r="E115" s="863"/>
      <c r="F115" s="864"/>
    </row>
    <row r="116" spans="1:6">
      <c r="A116" s="1022"/>
      <c r="B116" s="876"/>
      <c r="C116" s="876"/>
      <c r="D116" s="876"/>
      <c r="E116" s="863"/>
      <c r="F116" s="864"/>
    </row>
    <row r="117" spans="1:6">
      <c r="A117" s="1022"/>
      <c r="B117" s="876"/>
      <c r="C117" s="876"/>
      <c r="D117" s="876"/>
      <c r="E117" s="863"/>
      <c r="F117" s="864"/>
    </row>
    <row r="118" spans="1:6">
      <c r="A118" s="1022"/>
      <c r="B118" s="876"/>
      <c r="C118" s="876"/>
      <c r="D118" s="876"/>
      <c r="E118" s="863"/>
      <c r="F118" s="864"/>
    </row>
    <row r="119" spans="1:6">
      <c r="A119" s="1022"/>
      <c r="B119" s="876"/>
      <c r="C119" s="876"/>
      <c r="D119" s="876"/>
      <c r="E119" s="863"/>
      <c r="F119" s="864"/>
    </row>
    <row r="120" spans="1:6">
      <c r="A120" s="1022"/>
      <c r="B120" s="876"/>
      <c r="C120" s="876"/>
      <c r="D120" s="876"/>
      <c r="E120" s="863"/>
      <c r="F120" s="864"/>
    </row>
    <row r="121" spans="1:6">
      <c r="A121" s="1022"/>
      <c r="B121" s="876"/>
      <c r="C121" s="876"/>
      <c r="D121" s="876"/>
      <c r="E121" s="863"/>
      <c r="F121" s="864"/>
    </row>
    <row r="122" spans="1:6">
      <c r="A122" s="1022"/>
      <c r="B122" s="876"/>
      <c r="C122" s="876"/>
      <c r="D122" s="876"/>
      <c r="E122" s="863"/>
      <c r="F122" s="864"/>
    </row>
    <row r="123" spans="1:6">
      <c r="A123" s="1022"/>
      <c r="B123" s="1022"/>
      <c r="C123" s="1022"/>
      <c r="D123" s="1022"/>
      <c r="E123" s="863"/>
      <c r="F123" s="864"/>
    </row>
    <row r="124" spans="1:6">
      <c r="A124" s="1022"/>
      <c r="B124" s="1022"/>
      <c r="C124" s="1022"/>
      <c r="D124" s="1022"/>
      <c r="E124" s="863"/>
      <c r="F124" s="864"/>
    </row>
    <row r="125" spans="1:6">
      <c r="A125" s="1022"/>
      <c r="B125" s="1022"/>
      <c r="C125" s="1022"/>
      <c r="D125" s="1022"/>
      <c r="E125" s="863"/>
      <c r="F125" s="864"/>
    </row>
    <row r="126" spans="1:6">
      <c r="A126" s="1022"/>
      <c r="B126" s="1022"/>
      <c r="C126" s="1022"/>
      <c r="D126" s="1022"/>
      <c r="E126" s="863"/>
      <c r="F126" s="864"/>
    </row>
    <row r="127" spans="1:6">
      <c r="A127" s="1022"/>
      <c r="B127" s="1022"/>
      <c r="C127" s="1022"/>
      <c r="D127" s="1022"/>
      <c r="E127" s="863"/>
      <c r="F127" s="864"/>
    </row>
    <row r="128" spans="1:6">
      <c r="A128" s="1022"/>
      <c r="B128" s="1022"/>
      <c r="C128" s="1022"/>
      <c r="D128" s="1022"/>
      <c r="E128" s="863"/>
      <c r="F128" s="864"/>
    </row>
    <row r="129" spans="1:6">
      <c r="A129" s="1022"/>
      <c r="B129" s="1022"/>
      <c r="C129" s="1022"/>
      <c r="D129" s="1022"/>
      <c r="E129" s="863"/>
      <c r="F129" s="864"/>
    </row>
    <row r="130" spans="1:6">
      <c r="A130" s="1022"/>
      <c r="B130" s="1022"/>
      <c r="C130" s="1022"/>
      <c r="D130" s="1022"/>
      <c r="E130" s="863"/>
      <c r="F130" s="864"/>
    </row>
    <row r="131" spans="1:6">
      <c r="A131" s="1022"/>
      <c r="B131" s="1022"/>
      <c r="C131" s="1022"/>
      <c r="D131" s="1022"/>
      <c r="E131" s="863"/>
      <c r="F131" s="864"/>
    </row>
    <row r="132" spans="1:6">
      <c r="A132" s="1022"/>
      <c r="B132" s="1022"/>
      <c r="C132" s="1022"/>
      <c r="D132" s="1022"/>
      <c r="E132" s="863"/>
      <c r="F132" s="864"/>
    </row>
    <row r="133" spans="1:6">
      <c r="A133" s="1022"/>
      <c r="B133" s="1022"/>
      <c r="C133" s="1022"/>
      <c r="D133" s="1022"/>
      <c r="E133" s="863"/>
      <c r="F133" s="864"/>
    </row>
    <row r="134" spans="1:6">
      <c r="A134" s="1022"/>
      <c r="B134" s="1022"/>
      <c r="C134" s="1022"/>
      <c r="D134" s="1022"/>
      <c r="E134" s="863"/>
      <c r="F134" s="864"/>
    </row>
    <row r="135" spans="1:6">
      <c r="A135" s="1022"/>
      <c r="B135" s="1022"/>
      <c r="C135" s="1022"/>
      <c r="D135" s="1022"/>
      <c r="E135" s="863"/>
      <c r="F135" s="864"/>
    </row>
    <row r="136" spans="1:6">
      <c r="A136" s="648"/>
      <c r="B136" s="648"/>
      <c r="C136" s="648"/>
      <c r="D136" s="648"/>
      <c r="E136" s="648"/>
      <c r="F136" s="648"/>
    </row>
    <row r="137" spans="1:6" ht="21" customHeight="1" thickBot="1">
      <c r="A137" s="1041"/>
      <c r="B137" s="1289" t="s">
        <v>883</v>
      </c>
      <c r="C137" s="1118"/>
      <c r="D137" s="1118"/>
      <c r="E137" s="1118"/>
      <c r="F137" s="1118"/>
    </row>
    <row r="138" spans="1:6" ht="21" thickBot="1">
      <c r="A138" s="1039"/>
      <c r="B138" s="1281"/>
      <c r="C138" s="964"/>
      <c r="D138" s="964"/>
      <c r="E138" s="964"/>
      <c r="F138" s="964"/>
    </row>
    <row r="139" spans="1:6" ht="81">
      <c r="A139" s="865" t="s">
        <v>49</v>
      </c>
      <c r="B139" s="866" t="s">
        <v>884</v>
      </c>
      <c r="C139" s="954">
        <v>1</v>
      </c>
      <c r="D139" s="867" t="s">
        <v>548</v>
      </c>
      <c r="E139" s="868"/>
      <c r="F139" s="869"/>
    </row>
    <row r="140" spans="1:6">
      <c r="A140" s="870"/>
      <c r="B140" s="871"/>
      <c r="C140" s="955"/>
      <c r="D140" s="873"/>
      <c r="E140" s="874"/>
      <c r="F140" s="683"/>
    </row>
    <row r="141" spans="1:6" ht="60.75">
      <c r="A141" s="875" t="s">
        <v>50</v>
      </c>
      <c r="B141" s="699" t="s">
        <v>885</v>
      </c>
      <c r="C141" s="707">
        <v>1</v>
      </c>
      <c r="D141" s="701" t="s">
        <v>548</v>
      </c>
      <c r="E141" s="874"/>
      <c r="F141" s="683"/>
    </row>
    <row r="142" spans="1:6">
      <c r="A142" s="875"/>
      <c r="B142" s="699"/>
      <c r="C142" s="707"/>
      <c r="D142" s="701"/>
      <c r="E142" s="874"/>
      <c r="F142" s="683"/>
    </row>
    <row r="143" spans="1:6" ht="40.5">
      <c r="A143" s="870" t="s">
        <v>52</v>
      </c>
      <c r="B143" s="871" t="s">
        <v>886</v>
      </c>
      <c r="C143" s="955">
        <v>1</v>
      </c>
      <c r="D143" s="873" t="s">
        <v>548</v>
      </c>
      <c r="E143" s="874"/>
      <c r="F143" s="683"/>
    </row>
    <row r="144" spans="1:6">
      <c r="A144" s="870"/>
      <c r="B144" s="871"/>
      <c r="C144" s="955"/>
      <c r="D144" s="873"/>
      <c r="E144" s="874"/>
      <c r="F144" s="683"/>
    </row>
    <row r="145" spans="1:6" ht="40.5">
      <c r="A145" s="875" t="s">
        <v>53</v>
      </c>
      <c r="B145" s="699" t="s">
        <v>887</v>
      </c>
      <c r="C145" s="707">
        <v>1</v>
      </c>
      <c r="D145" s="701" t="s">
        <v>548</v>
      </c>
      <c r="E145" s="874"/>
      <c r="F145" s="683"/>
    </row>
    <row r="146" spans="1:6">
      <c r="A146" s="875"/>
      <c r="B146" s="699"/>
      <c r="C146" s="707"/>
      <c r="D146" s="701"/>
      <c r="E146" s="874"/>
      <c r="F146" s="683"/>
    </row>
    <row r="147" spans="1:6" ht="60.75">
      <c r="A147" s="870" t="s">
        <v>54</v>
      </c>
      <c r="B147" s="871" t="s">
        <v>888</v>
      </c>
      <c r="C147" s="955">
        <v>1</v>
      </c>
      <c r="D147" s="873" t="s">
        <v>548</v>
      </c>
      <c r="E147" s="874"/>
      <c r="F147" s="683"/>
    </row>
    <row r="148" spans="1:6">
      <c r="A148" s="870"/>
      <c r="B148" s="871"/>
      <c r="C148" s="955"/>
      <c r="D148" s="873"/>
      <c r="E148" s="874"/>
      <c r="F148" s="683"/>
    </row>
    <row r="149" spans="1:6" ht="60.75">
      <c r="A149" s="875" t="s">
        <v>55</v>
      </c>
      <c r="B149" s="699" t="s">
        <v>889</v>
      </c>
      <c r="C149" s="707">
        <v>1</v>
      </c>
      <c r="D149" s="701" t="s">
        <v>548</v>
      </c>
      <c r="E149" s="874"/>
      <c r="F149" s="683"/>
    </row>
    <row r="150" spans="1:6">
      <c r="A150" s="875"/>
      <c r="B150" s="699"/>
      <c r="C150" s="707"/>
      <c r="D150" s="701"/>
      <c r="E150" s="874"/>
      <c r="F150" s="683"/>
    </row>
    <row r="151" spans="1:6" ht="60.75">
      <c r="A151" s="870" t="s">
        <v>56</v>
      </c>
      <c r="B151" s="871" t="s">
        <v>890</v>
      </c>
      <c r="C151" s="955">
        <v>1</v>
      </c>
      <c r="D151" s="873" t="s">
        <v>31</v>
      </c>
      <c r="E151" s="874"/>
      <c r="F151" s="683"/>
    </row>
    <row r="152" spans="1:6">
      <c r="A152" s="870"/>
      <c r="B152" s="871"/>
      <c r="C152" s="955"/>
      <c r="D152" s="873"/>
      <c r="E152" s="874"/>
      <c r="F152" s="683"/>
    </row>
    <row r="153" spans="1:6" ht="40.5">
      <c r="A153" s="875" t="s">
        <v>57</v>
      </c>
      <c r="B153" s="699" t="s">
        <v>891</v>
      </c>
      <c r="C153" s="707">
        <v>1</v>
      </c>
      <c r="D153" s="701" t="s">
        <v>548</v>
      </c>
      <c r="E153" s="874"/>
      <c r="F153" s="683"/>
    </row>
    <row r="155" spans="1:6">
      <c r="A155" s="1040"/>
      <c r="B155" s="1040" t="s">
        <v>892</v>
      </c>
      <c r="C155" s="1040"/>
      <c r="D155" s="1040"/>
      <c r="E155" s="863"/>
      <c r="F155" s="864"/>
    </row>
    <row r="156" spans="1:6" ht="21" thickBot="1"/>
    <row r="157" spans="1:6" ht="21" customHeight="1" thickBot="1">
      <c r="A157" s="1038"/>
      <c r="B157" s="1287" t="s">
        <v>893</v>
      </c>
      <c r="C157" s="962"/>
      <c r="D157" s="962"/>
      <c r="E157" s="962"/>
      <c r="F157" s="962"/>
    </row>
    <row r="158" spans="1:6" ht="38.25" customHeight="1" thickBot="1">
      <c r="A158" s="1039"/>
      <c r="B158" s="1281"/>
      <c r="C158" s="966"/>
      <c r="D158" s="966"/>
      <c r="E158" s="966"/>
      <c r="F158" s="966"/>
    </row>
    <row r="159" spans="1:6" ht="40.5">
      <c r="A159" s="865" t="s">
        <v>58</v>
      </c>
      <c r="B159" s="866" t="s">
        <v>894</v>
      </c>
      <c r="C159" s="954">
        <v>13</v>
      </c>
      <c r="D159" s="867" t="s">
        <v>548</v>
      </c>
      <c r="E159" s="868"/>
      <c r="F159" s="869"/>
    </row>
    <row r="160" spans="1:6">
      <c r="A160" s="870"/>
      <c r="B160" s="871"/>
      <c r="C160" s="955"/>
      <c r="D160" s="873"/>
      <c r="E160" s="874"/>
      <c r="F160" s="683"/>
    </row>
    <row r="161" spans="1:6" ht="40.5">
      <c r="A161" s="875" t="s">
        <v>59</v>
      </c>
      <c r="B161" s="699" t="s">
        <v>895</v>
      </c>
      <c r="C161" s="707">
        <v>6</v>
      </c>
      <c r="D161" s="701" t="s">
        <v>548</v>
      </c>
      <c r="E161" s="874"/>
      <c r="F161" s="683"/>
    </row>
    <row r="162" spans="1:6">
      <c r="A162" s="875"/>
      <c r="B162" s="699"/>
      <c r="C162" s="707"/>
      <c r="D162" s="701"/>
      <c r="E162" s="874"/>
      <c r="F162" s="683"/>
    </row>
    <row r="163" spans="1:6" ht="40.5">
      <c r="A163" s="870" t="s">
        <v>60</v>
      </c>
      <c r="B163" s="871" t="s">
        <v>896</v>
      </c>
      <c r="C163" s="955">
        <v>1</v>
      </c>
      <c r="D163" s="873" t="s">
        <v>548</v>
      </c>
      <c r="E163" s="874"/>
      <c r="F163" s="683"/>
    </row>
    <row r="164" spans="1:6">
      <c r="A164" s="870"/>
      <c r="B164" s="871"/>
      <c r="C164" s="955"/>
      <c r="D164" s="873"/>
      <c r="E164" s="874"/>
      <c r="F164" s="683"/>
    </row>
    <row r="165" spans="1:6" ht="40.5">
      <c r="A165" s="875" t="s">
        <v>61</v>
      </c>
      <c r="B165" s="699" t="s">
        <v>897</v>
      </c>
      <c r="C165" s="707">
        <v>20</v>
      </c>
      <c r="D165" s="701" t="s">
        <v>548</v>
      </c>
      <c r="E165" s="874"/>
      <c r="F165" s="683"/>
    </row>
    <row r="167" spans="1:6">
      <c r="A167" s="1040"/>
      <c r="B167" s="1040" t="s">
        <v>898</v>
      </c>
      <c r="C167" s="1040"/>
      <c r="D167" s="1040"/>
      <c r="E167" s="863"/>
      <c r="F167" s="864"/>
    </row>
    <row r="168" spans="1:6">
      <c r="A168" s="1022"/>
      <c r="B168" s="876"/>
      <c r="C168" s="876"/>
      <c r="D168" s="876"/>
      <c r="E168" s="863"/>
      <c r="F168" s="864"/>
    </row>
    <row r="169" spans="1:6">
      <c r="A169" s="1022"/>
      <c r="B169" s="876"/>
      <c r="C169" s="876"/>
      <c r="D169" s="876"/>
      <c r="E169" s="863"/>
      <c r="F169" s="864"/>
    </row>
    <row r="170" spans="1:6">
      <c r="A170" s="1022"/>
      <c r="B170" s="876"/>
      <c r="C170" s="876"/>
      <c r="D170" s="876"/>
      <c r="E170" s="863"/>
      <c r="F170" s="864"/>
    </row>
    <row r="171" spans="1:6">
      <c r="A171" s="1022"/>
      <c r="B171" s="876"/>
      <c r="C171" s="876"/>
      <c r="D171" s="876"/>
      <c r="E171" s="863"/>
      <c r="F171" s="864"/>
    </row>
    <row r="172" spans="1:6">
      <c r="A172" s="1022"/>
      <c r="B172" s="876"/>
      <c r="C172" s="876"/>
      <c r="D172" s="876"/>
      <c r="E172" s="863"/>
      <c r="F172" s="864"/>
    </row>
    <row r="173" spans="1:6">
      <c r="A173" s="1022"/>
      <c r="B173" s="1022"/>
      <c r="C173" s="1022"/>
      <c r="D173" s="1022"/>
      <c r="E173" s="863"/>
      <c r="F173" s="864"/>
    </row>
    <row r="174" spans="1:6">
      <c r="A174" s="1022"/>
      <c r="B174" s="1022"/>
      <c r="C174" s="1022"/>
      <c r="D174" s="1022"/>
      <c r="E174" s="863"/>
      <c r="F174" s="864"/>
    </row>
    <row r="175" spans="1:6">
      <c r="A175" s="1022"/>
      <c r="B175" s="1022"/>
      <c r="C175" s="1022"/>
      <c r="D175" s="1022"/>
      <c r="E175" s="863"/>
      <c r="F175" s="864"/>
    </row>
    <row r="176" spans="1:6">
      <c r="A176" s="1022"/>
      <c r="B176" s="1022"/>
      <c r="C176" s="1022"/>
      <c r="D176" s="1022"/>
      <c r="E176" s="863"/>
      <c r="F176" s="864"/>
    </row>
    <row r="177" spans="1:6">
      <c r="A177" s="1022"/>
      <c r="B177" s="1022"/>
      <c r="C177" s="1022"/>
      <c r="D177" s="1022"/>
      <c r="E177" s="863"/>
      <c r="F177" s="864"/>
    </row>
    <row r="178" spans="1:6">
      <c r="A178" s="648"/>
      <c r="B178" s="648"/>
      <c r="C178" s="648"/>
      <c r="D178" s="648"/>
      <c r="E178" s="648"/>
      <c r="F178" s="648"/>
    </row>
    <row r="179" spans="1:6" ht="21" customHeight="1" thickBot="1">
      <c r="A179" s="1117"/>
      <c r="B179" s="1280" t="s">
        <v>899</v>
      </c>
      <c r="C179" s="965"/>
      <c r="D179" s="965"/>
      <c r="E179" s="965"/>
      <c r="F179" s="965"/>
    </row>
    <row r="180" spans="1:6" ht="30.75" customHeight="1" thickBot="1">
      <c r="A180" s="1039"/>
      <c r="B180" s="1281"/>
      <c r="C180" s="964"/>
      <c r="D180" s="964"/>
      <c r="E180" s="964"/>
      <c r="F180" s="964"/>
    </row>
    <row r="181" spans="1:6" ht="40.5">
      <c r="A181" s="865" t="s">
        <v>49</v>
      </c>
      <c r="B181" s="866" t="s">
        <v>900</v>
      </c>
      <c r="C181" s="954">
        <v>1</v>
      </c>
      <c r="D181" s="867" t="s">
        <v>45</v>
      </c>
      <c r="E181" s="868"/>
      <c r="F181" s="869"/>
    </row>
    <row r="182" spans="1:6">
      <c r="A182" s="870"/>
      <c r="B182" s="871"/>
      <c r="C182" s="955"/>
      <c r="D182" s="873"/>
      <c r="E182" s="874"/>
      <c r="F182" s="683"/>
    </row>
    <row r="183" spans="1:6" ht="40.5">
      <c r="A183" s="875" t="s">
        <v>50</v>
      </c>
      <c r="B183" s="699" t="s">
        <v>901</v>
      </c>
      <c r="C183" s="707">
        <v>1</v>
      </c>
      <c r="D183" s="701" t="s">
        <v>45</v>
      </c>
      <c r="E183" s="874"/>
      <c r="F183" s="683"/>
    </row>
    <row r="184" spans="1:6">
      <c r="A184" s="875"/>
      <c r="B184" s="699"/>
      <c r="C184" s="707"/>
      <c r="D184" s="701"/>
      <c r="E184" s="874"/>
      <c r="F184" s="683"/>
    </row>
    <row r="185" spans="1:6" ht="40.5">
      <c r="A185" s="870" t="s">
        <v>52</v>
      </c>
      <c r="B185" s="871" t="s">
        <v>902</v>
      </c>
      <c r="C185" s="955">
        <v>1</v>
      </c>
      <c r="D185" s="873" t="s">
        <v>45</v>
      </c>
      <c r="E185" s="874"/>
      <c r="F185" s="683"/>
    </row>
    <row r="186" spans="1:6">
      <c r="A186" s="870"/>
      <c r="B186" s="871"/>
      <c r="C186" s="955"/>
      <c r="D186" s="873"/>
      <c r="E186" s="874"/>
      <c r="F186" s="683"/>
    </row>
    <row r="187" spans="1:6" ht="40.5">
      <c r="A187" s="875" t="s">
        <v>53</v>
      </c>
      <c r="B187" s="699" t="s">
        <v>903</v>
      </c>
      <c r="C187" s="707">
        <v>1</v>
      </c>
      <c r="D187" s="701" t="s">
        <v>45</v>
      </c>
      <c r="E187" s="874"/>
      <c r="F187" s="683"/>
    </row>
    <row r="188" spans="1:6">
      <c r="E188" s="708"/>
    </row>
    <row r="189" spans="1:6">
      <c r="A189" s="1040"/>
      <c r="B189" s="1040" t="s">
        <v>904</v>
      </c>
      <c r="C189" s="1040"/>
      <c r="D189" s="1040"/>
      <c r="E189" s="863"/>
      <c r="F189" s="864"/>
    </row>
    <row r="192" spans="1:6">
      <c r="A192" s="1283"/>
      <c r="B192" s="1283"/>
      <c r="C192" s="1283"/>
      <c r="D192" s="1283"/>
      <c r="E192" s="863"/>
      <c r="F192" s="864"/>
    </row>
    <row r="196" spans="2:6">
      <c r="B196" s="883" t="s">
        <v>65</v>
      </c>
    </row>
    <row r="198" spans="2:6">
      <c r="B198" s="642" t="s">
        <v>1545</v>
      </c>
      <c r="F198" s="884"/>
    </row>
    <row r="200" spans="2:6">
      <c r="B200" s="642" t="s">
        <v>1546</v>
      </c>
      <c r="F200" s="884"/>
    </row>
    <row r="202" spans="2:6">
      <c r="B202" s="642" t="s">
        <v>1547</v>
      </c>
      <c r="F202" s="884"/>
    </row>
    <row r="204" spans="2:6">
      <c r="B204" s="642" t="s">
        <v>1548</v>
      </c>
      <c r="F204" s="884"/>
    </row>
    <row r="206" spans="2:6">
      <c r="B206" s="642" t="s">
        <v>1549</v>
      </c>
      <c r="F206" s="884"/>
    </row>
    <row r="208" spans="2:6">
      <c r="B208" s="642" t="s">
        <v>1550</v>
      </c>
      <c r="F208" s="884"/>
    </row>
    <row r="210" spans="1:6">
      <c r="B210" s="642" t="s">
        <v>1551</v>
      </c>
      <c r="F210" s="884"/>
    </row>
    <row r="212" spans="1:6">
      <c r="B212" s="885" t="s">
        <v>1552</v>
      </c>
      <c r="F212" s="886"/>
    </row>
    <row r="213" spans="1:6" ht="21" thickBot="1">
      <c r="B213" s="642" t="s">
        <v>1200</v>
      </c>
      <c r="F213" s="887"/>
    </row>
    <row r="214" spans="1:6" ht="21" thickTop="1">
      <c r="A214" s="648"/>
      <c r="B214" s="648"/>
      <c r="C214" s="648"/>
      <c r="D214" s="648"/>
      <c r="E214" s="648"/>
      <c r="F214" s="648"/>
    </row>
  </sheetData>
  <mergeCells count="11">
    <mergeCell ref="B179:B180"/>
    <mergeCell ref="B72:B73"/>
    <mergeCell ref="A192:D192"/>
    <mergeCell ref="A2:F2"/>
    <mergeCell ref="A3:F3"/>
    <mergeCell ref="A18:D18"/>
    <mergeCell ref="B6:B7"/>
    <mergeCell ref="B20:B21"/>
    <mergeCell ref="B89:B90"/>
    <mergeCell ref="B137:B138"/>
    <mergeCell ref="B157:B158"/>
  </mergeCells>
  <pageMargins left="0.7" right="0.7" top="0.75" bottom="0.75" header="0.3" footer="0.3"/>
  <pageSetup paperSize="9" scale="60" orientation="portrait" r:id="rId1"/>
  <rowBreaks count="1" manualBreakCount="1">
    <brk id="8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472BE-42B4-4B18-834F-69B7C0C9549B}">
  <dimension ref="A1:J198"/>
  <sheetViews>
    <sheetView view="pageBreakPreview" topLeftCell="A167" zoomScale="90" zoomScaleNormal="100" zoomScaleSheetLayoutView="90" workbookViewId="0">
      <selection activeCell="G194" sqref="G194:G197"/>
    </sheetView>
  </sheetViews>
  <sheetFormatPr defaultColWidth="8.7109375" defaultRowHeight="17.25"/>
  <cols>
    <col min="1" max="1" width="12" style="354" customWidth="1"/>
    <col min="2" max="2" width="24.5703125" style="354" hidden="1" customWidth="1"/>
    <col min="3" max="3" width="36.7109375" style="354" bestFit="1" customWidth="1"/>
    <col min="4" max="4" width="6" style="354" customWidth="1"/>
    <col min="5" max="5" width="8.28515625" style="354" customWidth="1"/>
    <col min="6" max="6" width="14.42578125" style="354" customWidth="1"/>
    <col min="7" max="7" width="16" style="354" customWidth="1"/>
    <col min="8" max="8" width="8.7109375" style="354"/>
    <col min="9" max="9" width="11.140625" style="354" customWidth="1"/>
    <col min="10" max="10" width="14.28515625" style="356" bestFit="1" customWidth="1"/>
    <col min="11" max="16384" width="8.7109375" style="354"/>
  </cols>
  <sheetData>
    <row r="1" spans="1:9">
      <c r="A1" s="888"/>
      <c r="B1" s="1295" t="s">
        <v>1553</v>
      </c>
      <c r="C1" s="1295"/>
      <c r="D1" s="857"/>
      <c r="E1" s="857"/>
      <c r="F1" s="857"/>
      <c r="G1" s="889"/>
    </row>
    <row r="2" spans="1:9" ht="18" thickBot="1">
      <c r="A2" s="593" t="s">
        <v>682</v>
      </c>
      <c r="B2" s="593" t="s">
        <v>977</v>
      </c>
      <c r="C2" s="593" t="s">
        <v>978</v>
      </c>
      <c r="D2" s="593" t="s">
        <v>979</v>
      </c>
      <c r="E2" s="593" t="s">
        <v>689</v>
      </c>
      <c r="F2" s="593" t="s">
        <v>1074</v>
      </c>
      <c r="G2" s="593" t="s">
        <v>1075</v>
      </c>
    </row>
    <row r="3" spans="1:9" ht="18" thickBot="1">
      <c r="A3" s="1290" t="s">
        <v>980</v>
      </c>
      <c r="B3" s="1291"/>
      <c r="C3" s="1291"/>
      <c r="D3" s="1291"/>
      <c r="E3" s="1291"/>
      <c r="F3" s="1291"/>
      <c r="G3" s="1292"/>
    </row>
    <row r="4" spans="1:9">
      <c r="A4" s="890" t="s">
        <v>49</v>
      </c>
      <c r="B4" s="891" t="s">
        <v>981</v>
      </c>
      <c r="C4" s="891" t="s">
        <v>982</v>
      </c>
      <c r="D4" s="892">
        <v>1</v>
      </c>
      <c r="E4" s="893" t="s">
        <v>548</v>
      </c>
      <c r="F4" s="894"/>
      <c r="G4" s="895"/>
      <c r="I4" s="355"/>
    </row>
    <row r="5" spans="1:9">
      <c r="A5" s="896"/>
      <c r="B5" s="897"/>
      <c r="C5" s="897"/>
      <c r="D5" s="898"/>
      <c r="E5" s="899"/>
      <c r="F5" s="900"/>
      <c r="G5" s="901"/>
      <c r="I5" s="355"/>
    </row>
    <row r="6" spans="1:9">
      <c r="A6" s="902" t="s">
        <v>50</v>
      </c>
      <c r="B6" s="903" t="s">
        <v>981</v>
      </c>
      <c r="C6" s="903" t="s">
        <v>983</v>
      </c>
      <c r="D6" s="904">
        <v>2</v>
      </c>
      <c r="E6" s="905" t="s">
        <v>548</v>
      </c>
      <c r="F6" s="900"/>
      <c r="G6" s="901"/>
      <c r="I6" s="355"/>
    </row>
    <row r="7" spans="1:9">
      <c r="A7" s="902"/>
      <c r="B7" s="903"/>
      <c r="C7" s="903"/>
      <c r="D7" s="904"/>
      <c r="E7" s="905"/>
      <c r="F7" s="900"/>
      <c r="G7" s="901"/>
      <c r="I7" s="355"/>
    </row>
    <row r="8" spans="1:9">
      <c r="A8" s="896" t="s">
        <v>52</v>
      </c>
      <c r="B8" s="897" t="s">
        <v>981</v>
      </c>
      <c r="C8" s="897" t="s">
        <v>984</v>
      </c>
      <c r="D8" s="898">
        <v>2</v>
      </c>
      <c r="E8" s="899" t="s">
        <v>548</v>
      </c>
      <c r="F8" s="900"/>
      <c r="G8" s="901"/>
      <c r="I8" s="355"/>
    </row>
    <row r="9" spans="1:9">
      <c r="A9" s="896"/>
      <c r="B9" s="897"/>
      <c r="C9" s="897"/>
      <c r="D9" s="898"/>
      <c r="E9" s="899"/>
      <c r="F9" s="900"/>
      <c r="G9" s="901"/>
      <c r="I9" s="355"/>
    </row>
    <row r="10" spans="1:9">
      <c r="A10" s="902" t="s">
        <v>53</v>
      </c>
      <c r="B10" s="903" t="s">
        <v>981</v>
      </c>
      <c r="C10" s="903" t="s">
        <v>985</v>
      </c>
      <c r="D10" s="904">
        <v>4</v>
      </c>
      <c r="E10" s="905" t="s">
        <v>548</v>
      </c>
      <c r="F10" s="900"/>
      <c r="G10" s="901"/>
      <c r="I10" s="355"/>
    </row>
    <row r="11" spans="1:9">
      <c r="A11" s="902"/>
      <c r="B11" s="903"/>
      <c r="C11" s="903"/>
      <c r="D11" s="904"/>
      <c r="E11" s="905"/>
      <c r="F11" s="900"/>
      <c r="G11" s="901"/>
      <c r="I11" s="355"/>
    </row>
    <row r="12" spans="1:9">
      <c r="A12" s="896" t="s">
        <v>54</v>
      </c>
      <c r="B12" s="897" t="s">
        <v>981</v>
      </c>
      <c r="C12" s="897" t="s">
        <v>986</v>
      </c>
      <c r="D12" s="898">
        <v>2</v>
      </c>
      <c r="E12" s="899" t="s">
        <v>548</v>
      </c>
      <c r="F12" s="900"/>
      <c r="G12" s="901"/>
      <c r="I12" s="355"/>
    </row>
    <row r="13" spans="1:9">
      <c r="A13" s="896"/>
      <c r="B13" s="897"/>
      <c r="C13" s="897"/>
      <c r="D13" s="898"/>
      <c r="E13" s="899"/>
      <c r="F13" s="900"/>
      <c r="G13" s="901"/>
      <c r="I13" s="355"/>
    </row>
    <row r="14" spans="1:9">
      <c r="A14" s="902" t="s">
        <v>55</v>
      </c>
      <c r="B14" s="903" t="s">
        <v>981</v>
      </c>
      <c r="C14" s="903" t="s">
        <v>987</v>
      </c>
      <c r="D14" s="904">
        <v>2</v>
      </c>
      <c r="E14" s="905" t="s">
        <v>548</v>
      </c>
      <c r="F14" s="900"/>
      <c r="G14" s="901"/>
      <c r="I14" s="355"/>
    </row>
    <row r="15" spans="1:9">
      <c r="A15" s="902"/>
      <c r="B15" s="903"/>
      <c r="C15" s="903"/>
      <c r="D15" s="904"/>
      <c r="E15" s="905"/>
      <c r="F15" s="900"/>
      <c r="G15" s="901"/>
      <c r="I15" s="355"/>
    </row>
    <row r="16" spans="1:9" ht="16.5" customHeight="1">
      <c r="A16" s="896" t="s">
        <v>56</v>
      </c>
      <c r="B16" s="897" t="s">
        <v>981</v>
      </c>
      <c r="C16" s="897" t="s">
        <v>988</v>
      </c>
      <c r="D16" s="898">
        <v>1</v>
      </c>
      <c r="E16" s="899" t="s">
        <v>548</v>
      </c>
      <c r="F16" s="900"/>
      <c r="G16" s="901"/>
      <c r="I16" s="355"/>
    </row>
    <row r="17" spans="1:9" ht="16.5" customHeight="1">
      <c r="A17" s="896"/>
      <c r="B17" s="897"/>
      <c r="C17" s="897"/>
      <c r="D17" s="898"/>
      <c r="E17" s="899"/>
      <c r="F17" s="900"/>
      <c r="G17" s="901"/>
      <c r="I17" s="355"/>
    </row>
    <row r="18" spans="1:9">
      <c r="A18" s="902" t="s">
        <v>57</v>
      </c>
      <c r="B18" s="903" t="s">
        <v>981</v>
      </c>
      <c r="C18" s="903" t="s">
        <v>989</v>
      </c>
      <c r="D18" s="904">
        <v>1</v>
      </c>
      <c r="E18" s="905" t="s">
        <v>548</v>
      </c>
      <c r="F18" s="900"/>
      <c r="G18" s="901"/>
      <c r="I18" s="355"/>
    </row>
    <row r="19" spans="1:9">
      <c r="A19" s="902"/>
      <c r="B19" s="903"/>
      <c r="C19" s="903"/>
      <c r="D19" s="904"/>
      <c r="E19" s="905"/>
      <c r="F19" s="900"/>
      <c r="G19" s="901"/>
      <c r="I19" s="355"/>
    </row>
    <row r="20" spans="1:9">
      <c r="A20" s="896" t="s">
        <v>58</v>
      </c>
      <c r="B20" s="897" t="s">
        <v>981</v>
      </c>
      <c r="C20" s="897" t="s">
        <v>990</v>
      </c>
      <c r="D20" s="898">
        <v>4</v>
      </c>
      <c r="E20" s="899" t="s">
        <v>548</v>
      </c>
      <c r="F20" s="900"/>
      <c r="G20" s="901"/>
      <c r="I20" s="355"/>
    </row>
    <row r="21" spans="1:9">
      <c r="A21" s="896"/>
      <c r="B21" s="897"/>
      <c r="C21" s="897"/>
      <c r="D21" s="898"/>
      <c r="E21" s="899"/>
      <c r="F21" s="900"/>
      <c r="G21" s="901"/>
      <c r="I21" s="355"/>
    </row>
    <row r="22" spans="1:9">
      <c r="A22" s="902" t="s">
        <v>59</v>
      </c>
      <c r="B22" s="903" t="s">
        <v>981</v>
      </c>
      <c r="C22" s="903" t="s">
        <v>991</v>
      </c>
      <c r="D22" s="904">
        <v>5</v>
      </c>
      <c r="E22" s="905" t="s">
        <v>548</v>
      </c>
      <c r="F22" s="900"/>
      <c r="G22" s="901"/>
      <c r="I22" s="355"/>
    </row>
    <row r="23" spans="1:9">
      <c r="A23" s="902"/>
      <c r="B23" s="903"/>
      <c r="C23" s="903"/>
      <c r="D23" s="904"/>
      <c r="E23" s="905"/>
      <c r="F23" s="900"/>
      <c r="G23" s="901"/>
      <c r="I23" s="355"/>
    </row>
    <row r="24" spans="1:9">
      <c r="A24" s="902" t="s">
        <v>60</v>
      </c>
      <c r="B24" s="903" t="s">
        <v>992</v>
      </c>
      <c r="C24" s="903" t="s">
        <v>993</v>
      </c>
      <c r="D24" s="904">
        <v>4</v>
      </c>
      <c r="E24" s="905" t="s">
        <v>548</v>
      </c>
      <c r="F24" s="900"/>
      <c r="G24" s="901"/>
      <c r="I24" s="355"/>
    </row>
    <row r="25" spans="1:9">
      <c r="A25" s="902"/>
      <c r="B25" s="903"/>
      <c r="C25" s="903"/>
      <c r="D25" s="904"/>
      <c r="E25" s="905"/>
      <c r="F25" s="900"/>
      <c r="G25" s="901"/>
      <c r="I25" s="355"/>
    </row>
    <row r="26" spans="1:9">
      <c r="A26" s="896" t="s">
        <v>61</v>
      </c>
      <c r="B26" s="897" t="s">
        <v>992</v>
      </c>
      <c r="C26" s="897" t="s">
        <v>994</v>
      </c>
      <c r="D26" s="898">
        <v>6</v>
      </c>
      <c r="E26" s="899" t="s">
        <v>548</v>
      </c>
      <c r="F26" s="900"/>
      <c r="G26" s="901"/>
      <c r="I26" s="355"/>
    </row>
    <row r="27" spans="1:9">
      <c r="A27" s="896"/>
      <c r="B27" s="897"/>
      <c r="C27" s="897"/>
      <c r="D27" s="898"/>
      <c r="E27" s="899"/>
      <c r="F27" s="900"/>
      <c r="G27" s="901"/>
      <c r="I27" s="355"/>
    </row>
    <row r="28" spans="1:9">
      <c r="A28" s="902" t="s">
        <v>62</v>
      </c>
      <c r="B28" s="903" t="s">
        <v>992</v>
      </c>
      <c r="C28" s="903" t="s">
        <v>995</v>
      </c>
      <c r="D28" s="904">
        <v>4</v>
      </c>
      <c r="E28" s="905" t="s">
        <v>548</v>
      </c>
      <c r="F28" s="900"/>
      <c r="G28" s="901"/>
      <c r="I28" s="355"/>
    </row>
    <row r="29" spans="1:9">
      <c r="A29" s="902"/>
      <c r="B29" s="903"/>
      <c r="C29" s="903"/>
      <c r="D29" s="904"/>
      <c r="E29" s="905"/>
      <c r="F29" s="900"/>
      <c r="G29" s="901"/>
      <c r="I29" s="355"/>
    </row>
    <row r="30" spans="1:9">
      <c r="A30" s="896" t="s">
        <v>63</v>
      </c>
      <c r="B30" s="897" t="s">
        <v>992</v>
      </c>
      <c r="C30" s="897" t="s">
        <v>987</v>
      </c>
      <c r="D30" s="898">
        <v>3</v>
      </c>
      <c r="E30" s="899" t="s">
        <v>548</v>
      </c>
      <c r="F30" s="900"/>
      <c r="G30" s="901"/>
      <c r="I30" s="355"/>
    </row>
    <row r="31" spans="1:9">
      <c r="A31" s="896"/>
      <c r="B31" s="897"/>
      <c r="C31" s="897"/>
      <c r="D31" s="898"/>
      <c r="E31" s="899"/>
      <c r="F31" s="900"/>
      <c r="G31" s="901"/>
      <c r="I31" s="355"/>
    </row>
    <row r="32" spans="1:9" ht="31.5">
      <c r="A32" s="902" t="s">
        <v>333</v>
      </c>
      <c r="B32" s="903" t="s">
        <v>996</v>
      </c>
      <c r="C32" s="903" t="s">
        <v>997</v>
      </c>
      <c r="D32" s="904">
        <v>4</v>
      </c>
      <c r="E32" s="905" t="s">
        <v>548</v>
      </c>
      <c r="F32" s="900"/>
      <c r="G32" s="901"/>
      <c r="I32" s="355"/>
    </row>
    <row r="33" spans="1:9">
      <c r="A33" s="902"/>
      <c r="B33" s="903"/>
      <c r="C33" s="903"/>
      <c r="D33" s="904"/>
      <c r="E33" s="905"/>
      <c r="F33" s="900"/>
      <c r="G33" s="901"/>
      <c r="I33" s="355"/>
    </row>
    <row r="34" spans="1:9">
      <c r="A34" s="896" t="s">
        <v>335</v>
      </c>
      <c r="B34" s="897" t="s">
        <v>996</v>
      </c>
      <c r="C34" s="897" t="s">
        <v>998</v>
      </c>
      <c r="D34" s="898">
        <v>8</v>
      </c>
      <c r="E34" s="899" t="s">
        <v>548</v>
      </c>
      <c r="F34" s="900"/>
      <c r="G34" s="901"/>
      <c r="I34" s="355"/>
    </row>
    <row r="35" spans="1:9">
      <c r="A35" s="896"/>
      <c r="B35" s="897"/>
      <c r="C35" s="897"/>
      <c r="D35" s="898"/>
      <c r="E35" s="899"/>
      <c r="F35" s="900"/>
      <c r="G35" s="901"/>
      <c r="I35" s="355"/>
    </row>
    <row r="36" spans="1:9">
      <c r="A36" s="902" t="s">
        <v>337</v>
      </c>
      <c r="B36" s="903" t="s">
        <v>996</v>
      </c>
      <c r="C36" s="903" t="s">
        <v>999</v>
      </c>
      <c r="D36" s="904">
        <v>4</v>
      </c>
      <c r="E36" s="905" t="s">
        <v>548</v>
      </c>
      <c r="F36" s="900"/>
      <c r="G36" s="901"/>
      <c r="I36" s="355"/>
    </row>
    <row r="37" spans="1:9">
      <c r="A37" s="902"/>
      <c r="B37" s="903"/>
      <c r="C37" s="903"/>
      <c r="D37" s="904"/>
      <c r="E37" s="905"/>
      <c r="F37" s="900"/>
      <c r="G37" s="901"/>
      <c r="I37" s="355"/>
    </row>
    <row r="38" spans="1:9">
      <c r="A38" s="896" t="s">
        <v>339</v>
      </c>
      <c r="B38" s="897" t="s">
        <v>1000</v>
      </c>
      <c r="C38" s="897" t="s">
        <v>1001</v>
      </c>
      <c r="D38" s="898">
        <v>6</v>
      </c>
      <c r="E38" s="899" t="s">
        <v>548</v>
      </c>
      <c r="F38" s="900"/>
      <c r="G38" s="901"/>
      <c r="I38" s="355"/>
    </row>
    <row r="39" spans="1:9">
      <c r="A39" s="896"/>
      <c r="B39" s="897"/>
      <c r="C39" s="897"/>
      <c r="D39" s="898"/>
      <c r="E39" s="899"/>
      <c r="F39" s="900"/>
      <c r="G39" s="901"/>
      <c r="I39" s="355"/>
    </row>
    <row r="40" spans="1:9">
      <c r="A40" s="902" t="s">
        <v>341</v>
      </c>
      <c r="B40" s="903" t="s">
        <v>1000</v>
      </c>
      <c r="C40" s="903" t="s">
        <v>1002</v>
      </c>
      <c r="D40" s="904">
        <v>12</v>
      </c>
      <c r="E40" s="905" t="s">
        <v>548</v>
      </c>
      <c r="F40" s="900"/>
      <c r="G40" s="901"/>
      <c r="I40" s="355"/>
    </row>
    <row r="41" spans="1:9">
      <c r="A41" s="902"/>
      <c r="B41" s="903"/>
      <c r="C41" s="903"/>
      <c r="D41" s="904"/>
      <c r="E41" s="905"/>
      <c r="F41" s="900"/>
      <c r="G41" s="901"/>
      <c r="I41" s="355"/>
    </row>
    <row r="42" spans="1:9">
      <c r="A42" s="896" t="s">
        <v>343</v>
      </c>
      <c r="B42" s="897" t="s">
        <v>1000</v>
      </c>
      <c r="C42" s="897" t="s">
        <v>1003</v>
      </c>
      <c r="D42" s="898">
        <v>10</v>
      </c>
      <c r="E42" s="899" t="s">
        <v>548</v>
      </c>
      <c r="F42" s="900"/>
      <c r="G42" s="901"/>
      <c r="I42" s="355"/>
    </row>
    <row r="43" spans="1:9">
      <c r="A43" s="896"/>
      <c r="B43" s="897"/>
      <c r="C43" s="897"/>
      <c r="D43" s="898"/>
      <c r="E43" s="899"/>
      <c r="F43" s="900"/>
      <c r="G43" s="901"/>
      <c r="I43" s="355"/>
    </row>
    <row r="44" spans="1:9">
      <c r="A44" s="902" t="s">
        <v>364</v>
      </c>
      <c r="B44" s="903" t="s">
        <v>1000</v>
      </c>
      <c r="C44" s="903" t="s">
        <v>1004</v>
      </c>
      <c r="D44" s="904">
        <v>4</v>
      </c>
      <c r="E44" s="905" t="s">
        <v>548</v>
      </c>
      <c r="F44" s="900"/>
      <c r="G44" s="901"/>
      <c r="I44" s="355"/>
    </row>
    <row r="45" spans="1:9">
      <c r="A45" s="902"/>
      <c r="B45" s="903"/>
      <c r="C45" s="903"/>
      <c r="D45" s="904"/>
      <c r="E45" s="905"/>
      <c r="F45" s="900"/>
      <c r="G45" s="901"/>
      <c r="I45" s="355"/>
    </row>
    <row r="46" spans="1:9">
      <c r="A46" s="896" t="s">
        <v>42</v>
      </c>
      <c r="B46" s="897" t="s">
        <v>1005</v>
      </c>
      <c r="C46" s="897" t="s">
        <v>1006</v>
      </c>
      <c r="D46" s="898">
        <v>5</v>
      </c>
      <c r="E46" s="899" t="s">
        <v>548</v>
      </c>
      <c r="F46" s="900"/>
      <c r="G46" s="901"/>
      <c r="I46" s="355"/>
    </row>
    <row r="47" spans="1:9">
      <c r="A47" s="896"/>
      <c r="B47" s="897"/>
      <c r="C47" s="897"/>
      <c r="D47" s="898"/>
      <c r="E47" s="899"/>
      <c r="F47" s="900"/>
      <c r="G47" s="901"/>
      <c r="I47" s="355"/>
    </row>
    <row r="48" spans="1:9">
      <c r="A48" s="902" t="s">
        <v>367</v>
      </c>
      <c r="B48" s="903" t="s">
        <v>1005</v>
      </c>
      <c r="C48" s="903" t="s">
        <v>1007</v>
      </c>
      <c r="D48" s="904">
        <v>10</v>
      </c>
      <c r="E48" s="905" t="s">
        <v>548</v>
      </c>
      <c r="F48" s="900"/>
      <c r="G48" s="901"/>
      <c r="I48" s="355"/>
    </row>
    <row r="49" spans="1:9">
      <c r="A49" s="902"/>
      <c r="B49" s="903"/>
      <c r="C49" s="903"/>
      <c r="D49" s="904"/>
      <c r="E49" s="905"/>
      <c r="F49" s="900"/>
      <c r="G49" s="901"/>
      <c r="I49" s="355"/>
    </row>
    <row r="50" spans="1:9">
      <c r="A50" s="896" t="s">
        <v>369</v>
      </c>
      <c r="B50" s="897" t="s">
        <v>1005</v>
      </c>
      <c r="C50" s="897" t="s">
        <v>1008</v>
      </c>
      <c r="D50" s="898">
        <v>10</v>
      </c>
      <c r="E50" s="899" t="s">
        <v>548</v>
      </c>
      <c r="F50" s="900"/>
      <c r="G50" s="901"/>
      <c r="I50" s="355"/>
    </row>
    <row r="51" spans="1:9">
      <c r="A51" s="896"/>
      <c r="B51" s="897"/>
      <c r="C51" s="897"/>
      <c r="D51" s="898"/>
      <c r="E51" s="899"/>
      <c r="F51" s="900"/>
      <c r="G51" s="901"/>
      <c r="I51" s="355"/>
    </row>
    <row r="52" spans="1:9">
      <c r="A52" s="902" t="s">
        <v>371</v>
      </c>
      <c r="B52" s="903" t="s">
        <v>1005</v>
      </c>
      <c r="C52" s="903" t="s">
        <v>1009</v>
      </c>
      <c r="D52" s="904">
        <v>6</v>
      </c>
      <c r="E52" s="905" t="s">
        <v>548</v>
      </c>
      <c r="F52" s="900"/>
      <c r="G52" s="901"/>
      <c r="I52" s="355"/>
    </row>
    <row r="53" spans="1:9">
      <c r="A53" s="902"/>
      <c r="B53" s="903"/>
      <c r="C53" s="903"/>
      <c r="D53" s="904"/>
      <c r="E53" s="905"/>
      <c r="F53" s="900"/>
      <c r="G53" s="901"/>
      <c r="I53" s="355"/>
    </row>
    <row r="54" spans="1:9">
      <c r="A54" s="896" t="s">
        <v>373</v>
      </c>
      <c r="B54" s="897" t="s">
        <v>1010</v>
      </c>
      <c r="C54" s="897" t="s">
        <v>1011</v>
      </c>
      <c r="D54" s="898">
        <v>4</v>
      </c>
      <c r="E54" s="899" t="s">
        <v>548</v>
      </c>
      <c r="F54" s="900"/>
      <c r="G54" s="901"/>
      <c r="I54" s="355"/>
    </row>
    <row r="55" spans="1:9">
      <c r="A55" s="896"/>
      <c r="B55" s="897"/>
      <c r="C55" s="897"/>
      <c r="D55" s="898"/>
      <c r="E55" s="899"/>
      <c r="F55" s="900"/>
      <c r="G55" s="901"/>
      <c r="I55" s="355"/>
    </row>
    <row r="56" spans="1:9">
      <c r="A56" s="896"/>
      <c r="B56" s="897"/>
      <c r="C56" s="906" t="s">
        <v>1481</v>
      </c>
      <c r="D56" s="898"/>
      <c r="E56" s="899"/>
      <c r="F56" s="900"/>
      <c r="G56" s="901"/>
      <c r="I56" s="355"/>
    </row>
    <row r="57" spans="1:9">
      <c r="A57" s="914"/>
      <c r="B57" s="915"/>
      <c r="C57" s="915"/>
      <c r="D57" s="916"/>
      <c r="E57" s="917"/>
      <c r="F57" s="918"/>
      <c r="G57" s="919"/>
      <c r="I57" s="355"/>
    </row>
    <row r="58" spans="1:9">
      <c r="A58" s="896"/>
      <c r="B58" s="897"/>
      <c r="C58" s="897"/>
      <c r="D58" s="898"/>
      <c r="E58" s="899"/>
      <c r="F58" s="900"/>
      <c r="G58" s="901"/>
      <c r="I58" s="355"/>
    </row>
    <row r="59" spans="1:9">
      <c r="A59" s="896"/>
      <c r="B59" s="897"/>
      <c r="C59" s="906" t="s">
        <v>1482</v>
      </c>
      <c r="D59" s="898"/>
      <c r="E59" s="899"/>
      <c r="F59" s="900"/>
      <c r="G59" s="901"/>
      <c r="I59" s="355"/>
    </row>
    <row r="60" spans="1:9">
      <c r="A60" s="896"/>
      <c r="B60" s="897"/>
      <c r="C60" s="897"/>
      <c r="D60" s="898"/>
      <c r="E60" s="899"/>
      <c r="F60" s="900"/>
      <c r="G60" s="901"/>
      <c r="I60" s="355"/>
    </row>
    <row r="61" spans="1:9">
      <c r="A61" s="896"/>
      <c r="B61" s="897"/>
      <c r="C61" s="897"/>
      <c r="D61" s="898"/>
      <c r="E61" s="899"/>
      <c r="F61" s="900"/>
      <c r="G61" s="901"/>
      <c r="I61" s="355"/>
    </row>
    <row r="62" spans="1:9">
      <c r="A62" s="896"/>
      <c r="B62" s="897"/>
      <c r="C62" s="897"/>
      <c r="D62" s="898"/>
      <c r="E62" s="899"/>
      <c r="F62" s="900"/>
      <c r="G62" s="901"/>
      <c r="I62" s="355"/>
    </row>
    <row r="63" spans="1:9">
      <c r="A63" s="902" t="s">
        <v>49</v>
      </c>
      <c r="B63" s="903" t="s">
        <v>1010</v>
      </c>
      <c r="C63" s="903" t="s">
        <v>1012</v>
      </c>
      <c r="D63" s="904">
        <v>6</v>
      </c>
      <c r="E63" s="905" t="s">
        <v>548</v>
      </c>
      <c r="F63" s="900"/>
      <c r="G63" s="901"/>
      <c r="I63" s="355"/>
    </row>
    <row r="64" spans="1:9">
      <c r="A64" s="902"/>
      <c r="B64" s="903"/>
      <c r="C64" s="903"/>
      <c r="D64" s="904"/>
      <c r="E64" s="905"/>
      <c r="F64" s="900"/>
      <c r="G64" s="901"/>
      <c r="I64" s="355"/>
    </row>
    <row r="65" spans="1:9">
      <c r="A65" s="896" t="s">
        <v>50</v>
      </c>
      <c r="B65" s="897" t="s">
        <v>1010</v>
      </c>
      <c r="C65" s="897" t="s">
        <v>1013</v>
      </c>
      <c r="D65" s="898">
        <v>6</v>
      </c>
      <c r="E65" s="899" t="s">
        <v>548</v>
      </c>
      <c r="F65" s="900"/>
      <c r="G65" s="901"/>
      <c r="I65" s="355"/>
    </row>
    <row r="66" spans="1:9">
      <c r="A66" s="896"/>
      <c r="B66" s="897"/>
      <c r="C66" s="897"/>
      <c r="D66" s="898"/>
      <c r="E66" s="899"/>
      <c r="F66" s="900"/>
      <c r="G66" s="901"/>
      <c r="I66" s="355"/>
    </row>
    <row r="67" spans="1:9">
      <c r="A67" s="902" t="s">
        <v>52</v>
      </c>
      <c r="B67" s="903" t="s">
        <v>1010</v>
      </c>
      <c r="C67" s="903" t="s">
        <v>1014</v>
      </c>
      <c r="D67" s="904">
        <v>6</v>
      </c>
      <c r="E67" s="905" t="s">
        <v>548</v>
      </c>
      <c r="F67" s="900"/>
      <c r="G67" s="901"/>
      <c r="I67" s="355"/>
    </row>
    <row r="68" spans="1:9">
      <c r="A68" s="902"/>
      <c r="B68" s="903"/>
      <c r="C68" s="903"/>
      <c r="D68" s="904"/>
      <c r="E68" s="905"/>
      <c r="F68" s="900"/>
      <c r="G68" s="901"/>
      <c r="I68" s="355"/>
    </row>
    <row r="69" spans="1:9">
      <c r="A69" s="896" t="s">
        <v>53</v>
      </c>
      <c r="B69" s="897" t="s">
        <v>1015</v>
      </c>
      <c r="C69" s="897" t="s">
        <v>1016</v>
      </c>
      <c r="D69" s="898">
        <v>2</v>
      </c>
      <c r="E69" s="899" t="s">
        <v>548</v>
      </c>
      <c r="F69" s="900"/>
      <c r="G69" s="901"/>
      <c r="I69" s="355"/>
    </row>
    <row r="70" spans="1:9">
      <c r="A70" s="896"/>
      <c r="B70" s="897"/>
      <c r="C70" s="897"/>
      <c r="D70" s="898"/>
      <c r="E70" s="899"/>
      <c r="F70" s="900"/>
      <c r="G70" s="901"/>
      <c r="I70" s="355"/>
    </row>
    <row r="71" spans="1:9">
      <c r="A71" s="902" t="s">
        <v>54</v>
      </c>
      <c r="B71" s="903" t="s">
        <v>1015</v>
      </c>
      <c r="C71" s="903" t="s">
        <v>1017</v>
      </c>
      <c r="D71" s="904">
        <v>46</v>
      </c>
      <c r="E71" s="905" t="s">
        <v>548</v>
      </c>
      <c r="F71" s="900"/>
      <c r="G71" s="901"/>
      <c r="I71" s="355"/>
    </row>
    <row r="72" spans="1:9">
      <c r="A72" s="902"/>
      <c r="B72" s="903"/>
      <c r="C72" s="903"/>
      <c r="D72" s="904"/>
      <c r="E72" s="905"/>
      <c r="F72" s="900"/>
      <c r="G72" s="901"/>
      <c r="I72" s="355"/>
    </row>
    <row r="73" spans="1:9">
      <c r="A73" s="896" t="s">
        <v>55</v>
      </c>
      <c r="B73" s="897" t="s">
        <v>1018</v>
      </c>
      <c r="C73" s="897" t="s">
        <v>1019</v>
      </c>
      <c r="D73" s="898">
        <v>4</v>
      </c>
      <c r="E73" s="899" t="s">
        <v>548</v>
      </c>
      <c r="F73" s="900"/>
      <c r="G73" s="901"/>
      <c r="I73" s="355"/>
    </row>
    <row r="74" spans="1:9">
      <c r="A74" s="896"/>
      <c r="B74" s="897"/>
      <c r="C74" s="897"/>
      <c r="D74" s="898"/>
      <c r="E74" s="899"/>
      <c r="F74" s="900"/>
      <c r="G74" s="901"/>
      <c r="I74" s="355"/>
    </row>
    <row r="75" spans="1:9">
      <c r="A75" s="902" t="s">
        <v>56</v>
      </c>
      <c r="B75" s="903" t="s">
        <v>1018</v>
      </c>
      <c r="C75" s="903" t="s">
        <v>1020</v>
      </c>
      <c r="D75" s="904">
        <v>8</v>
      </c>
      <c r="E75" s="905" t="s">
        <v>548</v>
      </c>
      <c r="F75" s="900"/>
      <c r="G75" s="901"/>
      <c r="I75" s="355"/>
    </row>
    <row r="76" spans="1:9">
      <c r="A76" s="902"/>
      <c r="B76" s="903"/>
      <c r="C76" s="903"/>
      <c r="D76" s="904"/>
      <c r="E76" s="905"/>
      <c r="F76" s="900"/>
      <c r="G76" s="901"/>
      <c r="I76" s="355"/>
    </row>
    <row r="77" spans="1:9">
      <c r="A77" s="896" t="s">
        <v>57</v>
      </c>
      <c r="B77" s="897" t="s">
        <v>1018</v>
      </c>
      <c r="C77" s="897" t="s">
        <v>1021</v>
      </c>
      <c r="D77" s="898">
        <v>6</v>
      </c>
      <c r="E77" s="899" t="s">
        <v>548</v>
      </c>
      <c r="F77" s="900"/>
      <c r="G77" s="901"/>
      <c r="I77" s="355"/>
    </row>
    <row r="78" spans="1:9">
      <c r="A78" s="896"/>
      <c r="B78" s="897"/>
      <c r="C78" s="897"/>
      <c r="D78" s="898"/>
      <c r="E78" s="899"/>
      <c r="F78" s="900"/>
      <c r="G78" s="901"/>
      <c r="I78" s="355"/>
    </row>
    <row r="79" spans="1:9">
      <c r="A79" s="902" t="s">
        <v>58</v>
      </c>
      <c r="B79" s="903" t="s">
        <v>1022</v>
      </c>
      <c r="C79" s="903" t="s">
        <v>1023</v>
      </c>
      <c r="D79" s="904">
        <v>15</v>
      </c>
      <c r="E79" s="905" t="s">
        <v>548</v>
      </c>
      <c r="F79" s="900"/>
      <c r="G79" s="901"/>
      <c r="I79" s="355"/>
    </row>
    <row r="80" spans="1:9">
      <c r="A80" s="902"/>
      <c r="B80" s="903"/>
      <c r="C80" s="903"/>
      <c r="D80" s="904"/>
      <c r="E80" s="905"/>
      <c r="F80" s="900"/>
      <c r="G80" s="901"/>
      <c r="I80" s="355"/>
    </row>
    <row r="81" spans="1:9">
      <c r="A81" s="896" t="s">
        <v>59</v>
      </c>
      <c r="B81" s="897" t="s">
        <v>1022</v>
      </c>
      <c r="C81" s="897" t="s">
        <v>1024</v>
      </c>
      <c r="D81" s="898">
        <v>6</v>
      </c>
      <c r="E81" s="899" t="s">
        <v>548</v>
      </c>
      <c r="F81" s="900"/>
      <c r="G81" s="901"/>
      <c r="I81" s="355"/>
    </row>
    <row r="82" spans="1:9">
      <c r="A82" s="896"/>
      <c r="B82" s="897"/>
      <c r="C82" s="897"/>
      <c r="D82" s="898"/>
      <c r="E82" s="899"/>
      <c r="F82" s="900"/>
      <c r="G82" s="901"/>
      <c r="I82" s="355"/>
    </row>
    <row r="83" spans="1:9">
      <c r="A83" s="902" t="s">
        <v>60</v>
      </c>
      <c r="B83" s="903" t="s">
        <v>1025</v>
      </c>
      <c r="C83" s="903" t="s">
        <v>1026</v>
      </c>
      <c r="D83" s="904">
        <v>6</v>
      </c>
      <c r="E83" s="905" t="s">
        <v>548</v>
      </c>
      <c r="F83" s="900"/>
      <c r="G83" s="901"/>
      <c r="I83" s="355"/>
    </row>
    <row r="84" spans="1:9">
      <c r="A84" s="902"/>
      <c r="B84" s="903"/>
      <c r="C84" s="903"/>
      <c r="D84" s="904"/>
      <c r="E84" s="905"/>
      <c r="F84" s="900"/>
      <c r="G84" s="901"/>
      <c r="I84" s="355"/>
    </row>
    <row r="85" spans="1:9">
      <c r="A85" s="896" t="s">
        <v>61</v>
      </c>
      <c r="B85" s="897" t="s">
        <v>1025</v>
      </c>
      <c r="C85" s="897" t="s">
        <v>1027</v>
      </c>
      <c r="D85" s="898">
        <v>6</v>
      </c>
      <c r="E85" s="899" t="s">
        <v>548</v>
      </c>
      <c r="F85" s="900"/>
      <c r="G85" s="901"/>
      <c r="I85" s="355"/>
    </row>
    <row r="86" spans="1:9">
      <c r="A86" s="896"/>
      <c r="B86" s="897"/>
      <c r="C86" s="897"/>
      <c r="D86" s="898"/>
      <c r="E86" s="899"/>
      <c r="F86" s="900"/>
      <c r="G86" s="901"/>
      <c r="I86" s="355"/>
    </row>
    <row r="87" spans="1:9">
      <c r="A87" s="902" t="s">
        <v>62</v>
      </c>
      <c r="B87" s="903" t="s">
        <v>1028</v>
      </c>
      <c r="C87" s="903" t="s">
        <v>1016</v>
      </c>
      <c r="D87" s="904">
        <v>4</v>
      </c>
      <c r="E87" s="905" t="s">
        <v>548</v>
      </c>
      <c r="F87" s="900"/>
      <c r="G87" s="901"/>
      <c r="I87" s="355"/>
    </row>
    <row r="88" spans="1:9">
      <c r="A88" s="902"/>
      <c r="B88" s="903"/>
      <c r="C88" s="903"/>
      <c r="D88" s="904"/>
      <c r="E88" s="905"/>
      <c r="F88" s="900"/>
      <c r="G88" s="901"/>
      <c r="I88" s="355"/>
    </row>
    <row r="89" spans="1:9">
      <c r="A89" s="896" t="s">
        <v>63</v>
      </c>
      <c r="B89" s="897" t="s">
        <v>1028</v>
      </c>
      <c r="C89" s="897" t="s">
        <v>1020</v>
      </c>
      <c r="D89" s="898">
        <v>6</v>
      </c>
      <c r="E89" s="899" t="s">
        <v>548</v>
      </c>
      <c r="F89" s="900"/>
      <c r="G89" s="901"/>
      <c r="I89" s="355"/>
    </row>
    <row r="90" spans="1:9">
      <c r="A90" s="896"/>
      <c r="B90" s="897"/>
      <c r="C90" s="897"/>
      <c r="D90" s="898"/>
      <c r="E90" s="899"/>
      <c r="F90" s="900"/>
      <c r="G90" s="901"/>
      <c r="I90" s="355"/>
    </row>
    <row r="91" spans="1:9">
      <c r="A91" s="902" t="s">
        <v>333</v>
      </c>
      <c r="B91" s="903" t="s">
        <v>1028</v>
      </c>
      <c r="C91" s="903" t="s">
        <v>1014</v>
      </c>
      <c r="D91" s="904">
        <v>8</v>
      </c>
      <c r="E91" s="905" t="s">
        <v>548</v>
      </c>
      <c r="F91" s="900"/>
      <c r="G91" s="901"/>
      <c r="I91" s="355"/>
    </row>
    <row r="92" spans="1:9">
      <c r="A92" s="902"/>
      <c r="B92" s="903"/>
      <c r="C92" s="903"/>
      <c r="D92" s="904"/>
      <c r="E92" s="905"/>
      <c r="F92" s="900"/>
      <c r="G92" s="901"/>
      <c r="I92" s="355"/>
    </row>
    <row r="93" spans="1:9">
      <c r="A93" s="896" t="s">
        <v>335</v>
      </c>
      <c r="B93" s="897" t="s">
        <v>1029</v>
      </c>
      <c r="C93" s="897" t="s">
        <v>1030</v>
      </c>
      <c r="D93" s="898">
        <v>10</v>
      </c>
      <c r="E93" s="899" t="s">
        <v>548</v>
      </c>
      <c r="F93" s="900"/>
      <c r="G93" s="901"/>
      <c r="I93" s="355"/>
    </row>
    <row r="94" spans="1:9">
      <c r="A94" s="896"/>
      <c r="B94" s="897"/>
      <c r="C94" s="897"/>
      <c r="D94" s="898"/>
      <c r="E94" s="899"/>
      <c r="F94" s="900"/>
      <c r="G94" s="901"/>
      <c r="I94" s="355"/>
    </row>
    <row r="95" spans="1:9">
      <c r="A95" s="902" t="s">
        <v>337</v>
      </c>
      <c r="B95" s="903" t="s">
        <v>1029</v>
      </c>
      <c r="C95" s="903" t="s">
        <v>1007</v>
      </c>
      <c r="D95" s="904">
        <v>15</v>
      </c>
      <c r="E95" s="905" t="s">
        <v>548</v>
      </c>
      <c r="F95" s="900"/>
      <c r="G95" s="901"/>
      <c r="I95" s="355"/>
    </row>
    <row r="96" spans="1:9">
      <c r="A96" s="902"/>
      <c r="B96" s="903"/>
      <c r="C96" s="903"/>
      <c r="D96" s="904"/>
      <c r="E96" s="905"/>
      <c r="F96" s="900"/>
      <c r="G96" s="901"/>
      <c r="I96" s="355"/>
    </row>
    <row r="97" spans="1:9">
      <c r="A97" s="896" t="s">
        <v>339</v>
      </c>
      <c r="B97" s="897" t="s">
        <v>1029</v>
      </c>
      <c r="C97" s="897" t="s">
        <v>1008</v>
      </c>
      <c r="D97" s="898">
        <v>15</v>
      </c>
      <c r="E97" s="899" t="s">
        <v>548</v>
      </c>
      <c r="F97" s="900"/>
      <c r="G97" s="901"/>
      <c r="I97" s="355"/>
    </row>
    <row r="98" spans="1:9">
      <c r="A98" s="896"/>
      <c r="B98" s="897"/>
      <c r="C98" s="897"/>
      <c r="D98" s="898"/>
      <c r="E98" s="899"/>
      <c r="F98" s="900"/>
      <c r="G98" s="901"/>
      <c r="I98" s="355"/>
    </row>
    <row r="99" spans="1:9">
      <c r="A99" s="902" t="s">
        <v>341</v>
      </c>
      <c r="B99" s="903" t="s">
        <v>1031</v>
      </c>
      <c r="C99" s="903" t="s">
        <v>1032</v>
      </c>
      <c r="D99" s="904">
        <v>8</v>
      </c>
      <c r="E99" s="905" t="s">
        <v>548</v>
      </c>
      <c r="F99" s="900"/>
      <c r="G99" s="901"/>
      <c r="I99" s="355"/>
    </row>
    <row r="100" spans="1:9">
      <c r="A100" s="902"/>
      <c r="B100" s="903"/>
      <c r="C100" s="903"/>
      <c r="D100" s="904"/>
      <c r="E100" s="905"/>
      <c r="F100" s="900"/>
      <c r="G100" s="901"/>
      <c r="I100" s="355"/>
    </row>
    <row r="101" spans="1:9">
      <c r="A101" s="896" t="s">
        <v>343</v>
      </c>
      <c r="B101" s="897" t="s">
        <v>1031</v>
      </c>
      <c r="C101" s="897" t="s">
        <v>1033</v>
      </c>
      <c r="D101" s="898">
        <v>15</v>
      </c>
      <c r="E101" s="899" t="s">
        <v>548</v>
      </c>
      <c r="F101" s="900"/>
      <c r="G101" s="901"/>
      <c r="I101" s="355"/>
    </row>
    <row r="102" spans="1:9">
      <c r="A102" s="907"/>
      <c r="B102" s="908"/>
      <c r="C102" s="908"/>
      <c r="D102" s="909"/>
      <c r="E102" s="910"/>
      <c r="F102" s="911"/>
      <c r="G102" s="912"/>
      <c r="I102" s="355"/>
    </row>
    <row r="103" spans="1:9">
      <c r="A103" s="902"/>
      <c r="B103" s="903"/>
      <c r="C103" s="903"/>
      <c r="D103" s="904"/>
      <c r="E103" s="905"/>
      <c r="F103" s="900"/>
      <c r="G103" s="901"/>
      <c r="H103" s="561"/>
      <c r="I103" s="355"/>
    </row>
    <row r="104" spans="1:9">
      <c r="A104" s="902"/>
      <c r="B104" s="903"/>
      <c r="C104" s="903"/>
      <c r="D104" s="904"/>
      <c r="E104" s="905"/>
      <c r="F104" s="900"/>
      <c r="G104" s="901"/>
      <c r="H104" s="561"/>
      <c r="I104" s="355"/>
    </row>
    <row r="105" spans="1:9">
      <c r="A105" s="902"/>
      <c r="B105" s="903"/>
      <c r="C105" s="903"/>
      <c r="D105" s="904"/>
      <c r="E105" s="905"/>
      <c r="F105" s="900"/>
      <c r="G105" s="901"/>
      <c r="H105" s="561"/>
      <c r="I105" s="355"/>
    </row>
    <row r="106" spans="1:9">
      <c r="A106" s="902"/>
      <c r="B106" s="903"/>
      <c r="C106" s="903"/>
      <c r="D106" s="904"/>
      <c r="E106" s="905"/>
      <c r="F106" s="900"/>
      <c r="G106" s="901"/>
      <c r="H106" s="561"/>
      <c r="I106" s="355"/>
    </row>
    <row r="107" spans="1:9">
      <c r="A107" s="902"/>
      <c r="B107" s="903"/>
      <c r="C107" s="913" t="s">
        <v>597</v>
      </c>
      <c r="D107" s="904"/>
      <c r="E107" s="905"/>
      <c r="F107" s="900"/>
      <c r="G107" s="901"/>
      <c r="H107" s="561"/>
      <c r="I107" s="355"/>
    </row>
    <row r="108" spans="1:9">
      <c r="A108" s="902"/>
      <c r="B108" s="903"/>
      <c r="C108" s="903"/>
      <c r="D108" s="904"/>
      <c r="E108" s="905"/>
      <c r="F108" s="900"/>
      <c r="G108" s="901"/>
      <c r="H108" s="561"/>
      <c r="I108" s="355"/>
    </row>
    <row r="109" spans="1:9">
      <c r="A109" s="902"/>
      <c r="B109" s="903"/>
      <c r="C109" s="903"/>
      <c r="D109" s="904"/>
      <c r="E109" s="905"/>
      <c r="F109" s="900"/>
      <c r="G109" s="901"/>
      <c r="H109" s="561"/>
      <c r="I109" s="355"/>
    </row>
    <row r="110" spans="1:9">
      <c r="A110" s="902"/>
      <c r="B110" s="903"/>
      <c r="C110" s="903"/>
      <c r="D110" s="904"/>
      <c r="E110" s="905"/>
      <c r="F110" s="900"/>
      <c r="G110" s="901"/>
      <c r="H110" s="561"/>
      <c r="I110" s="355"/>
    </row>
    <row r="111" spans="1:9">
      <c r="A111" s="902"/>
      <c r="B111" s="903"/>
      <c r="C111" s="903"/>
      <c r="D111" s="904"/>
      <c r="E111" s="905"/>
      <c r="F111" s="900"/>
      <c r="G111" s="901"/>
      <c r="H111" s="561"/>
      <c r="I111" s="355"/>
    </row>
    <row r="112" spans="1:9">
      <c r="A112" s="902"/>
      <c r="B112" s="903"/>
      <c r="C112" s="903"/>
      <c r="D112" s="904"/>
      <c r="E112" s="905"/>
      <c r="F112" s="900"/>
      <c r="G112" s="901"/>
      <c r="H112" s="561"/>
      <c r="I112" s="355"/>
    </row>
    <row r="113" spans="1:9">
      <c r="A113" s="920"/>
      <c r="B113" s="921"/>
      <c r="C113" s="921"/>
      <c r="D113" s="922"/>
      <c r="E113" s="923"/>
      <c r="F113" s="918"/>
      <c r="G113" s="919"/>
      <c r="H113" s="561"/>
      <c r="I113" s="355"/>
    </row>
    <row r="114" spans="1:9">
      <c r="A114" s="902"/>
      <c r="B114" s="903"/>
      <c r="C114" s="903"/>
      <c r="D114" s="904"/>
      <c r="E114" s="905"/>
      <c r="F114" s="900"/>
      <c r="G114" s="901"/>
      <c r="H114" s="561"/>
      <c r="I114" s="355"/>
    </row>
    <row r="115" spans="1:9">
      <c r="A115" s="902"/>
      <c r="B115" s="903"/>
      <c r="C115" s="913" t="s">
        <v>551</v>
      </c>
      <c r="D115" s="904"/>
      <c r="E115" s="905"/>
      <c r="F115" s="900"/>
      <c r="G115" s="901"/>
      <c r="H115" s="561"/>
      <c r="I115" s="355"/>
    </row>
    <row r="116" spans="1:9">
      <c r="A116" s="896"/>
      <c r="B116" s="897"/>
      <c r="C116" s="897"/>
      <c r="D116" s="898"/>
      <c r="E116" s="899"/>
      <c r="F116" s="900"/>
      <c r="G116" s="901"/>
      <c r="H116" s="561"/>
      <c r="I116" s="355"/>
    </row>
    <row r="117" spans="1:9">
      <c r="A117" s="1293" t="s">
        <v>1034</v>
      </c>
      <c r="B117" s="1293"/>
      <c r="C117" s="1293"/>
      <c r="D117" s="1293"/>
      <c r="E117" s="1293"/>
      <c r="F117" s="1293"/>
      <c r="G117" s="1293"/>
      <c r="H117" s="561"/>
    </row>
    <row r="118" spans="1:9" ht="31.5">
      <c r="A118" s="902" t="s">
        <v>49</v>
      </c>
      <c r="B118" s="903" t="s">
        <v>1035</v>
      </c>
      <c r="C118" s="903" t="s">
        <v>1036</v>
      </c>
      <c r="D118" s="904">
        <v>2</v>
      </c>
      <c r="E118" s="905" t="s">
        <v>548</v>
      </c>
      <c r="F118" s="900"/>
      <c r="G118" s="901"/>
      <c r="H118" s="561"/>
      <c r="I118" s="355"/>
    </row>
    <row r="119" spans="1:9">
      <c r="A119" s="902"/>
      <c r="B119" s="903"/>
      <c r="C119" s="903"/>
      <c r="D119" s="904"/>
      <c r="E119" s="905"/>
      <c r="F119" s="900"/>
      <c r="G119" s="901"/>
      <c r="H119" s="561"/>
      <c r="I119" s="355"/>
    </row>
    <row r="120" spans="1:9" ht="31.5">
      <c r="A120" s="896" t="s">
        <v>50</v>
      </c>
      <c r="B120" s="897" t="s">
        <v>1035</v>
      </c>
      <c r="C120" s="897" t="s">
        <v>1037</v>
      </c>
      <c r="D120" s="898">
        <v>2</v>
      </c>
      <c r="E120" s="899" t="s">
        <v>548</v>
      </c>
      <c r="F120" s="900"/>
      <c r="G120" s="901"/>
      <c r="H120" s="561"/>
      <c r="I120" s="355"/>
    </row>
    <row r="121" spans="1:9">
      <c r="A121" s="896"/>
      <c r="B121" s="897"/>
      <c r="C121" s="897"/>
      <c r="D121" s="898"/>
      <c r="E121" s="899"/>
      <c r="F121" s="900"/>
      <c r="G121" s="901"/>
      <c r="H121" s="561"/>
      <c r="I121" s="355"/>
    </row>
    <row r="122" spans="1:9">
      <c r="A122" s="902" t="s">
        <v>52</v>
      </c>
      <c r="B122" s="903" t="s">
        <v>1035</v>
      </c>
      <c r="C122" s="903" t="s">
        <v>1038</v>
      </c>
      <c r="D122" s="904">
        <v>6</v>
      </c>
      <c r="E122" s="905" t="s">
        <v>548</v>
      </c>
      <c r="F122" s="900"/>
      <c r="G122" s="901"/>
      <c r="H122" s="561"/>
      <c r="I122" s="355"/>
    </row>
    <row r="123" spans="1:9">
      <c r="A123" s="902"/>
      <c r="B123" s="903"/>
      <c r="C123" s="903"/>
      <c r="D123" s="904"/>
      <c r="E123" s="905"/>
      <c r="F123" s="900"/>
      <c r="G123" s="901"/>
      <c r="H123" s="561"/>
      <c r="I123" s="355"/>
    </row>
    <row r="124" spans="1:9" ht="31.5">
      <c r="A124" s="896" t="s">
        <v>53</v>
      </c>
      <c r="B124" s="897" t="s">
        <v>1035</v>
      </c>
      <c r="C124" s="897" t="s">
        <v>1039</v>
      </c>
      <c r="D124" s="898">
        <v>4</v>
      </c>
      <c r="E124" s="899" t="s">
        <v>548</v>
      </c>
      <c r="F124" s="900"/>
      <c r="G124" s="901"/>
      <c r="H124" s="561"/>
      <c r="I124" s="355"/>
    </row>
    <row r="125" spans="1:9">
      <c r="A125" s="896"/>
      <c r="B125" s="897"/>
      <c r="C125" s="897"/>
      <c r="D125" s="898"/>
      <c r="E125" s="899"/>
      <c r="F125" s="900"/>
      <c r="G125" s="901"/>
      <c r="H125" s="561"/>
      <c r="I125" s="355"/>
    </row>
    <row r="126" spans="1:9">
      <c r="A126" s="902" t="s">
        <v>54</v>
      </c>
      <c r="B126" s="903" t="s">
        <v>1035</v>
      </c>
      <c r="C126" s="903" t="s">
        <v>1040</v>
      </c>
      <c r="D126" s="904">
        <v>4</v>
      </c>
      <c r="E126" s="905" t="s">
        <v>548</v>
      </c>
      <c r="F126" s="900"/>
      <c r="G126" s="901"/>
      <c r="H126" s="561"/>
      <c r="I126" s="355"/>
    </row>
    <row r="127" spans="1:9">
      <c r="A127" s="902"/>
      <c r="B127" s="903"/>
      <c r="C127" s="903"/>
      <c r="D127" s="904"/>
      <c r="E127" s="905"/>
      <c r="F127" s="900"/>
      <c r="G127" s="901"/>
      <c r="H127" s="561"/>
      <c r="I127" s="355"/>
    </row>
    <row r="128" spans="1:9">
      <c r="A128" s="896" t="s">
        <v>55</v>
      </c>
      <c r="B128" s="897" t="s">
        <v>1035</v>
      </c>
      <c r="C128" s="897" t="s">
        <v>1041</v>
      </c>
      <c r="D128" s="898">
        <v>10</v>
      </c>
      <c r="E128" s="899" t="s">
        <v>548</v>
      </c>
      <c r="F128" s="900"/>
      <c r="G128" s="901"/>
      <c r="H128" s="561"/>
      <c r="I128" s="355"/>
    </row>
    <row r="129" spans="1:9">
      <c r="A129" s="896"/>
      <c r="B129" s="897"/>
      <c r="C129" s="897"/>
      <c r="D129" s="898"/>
      <c r="E129" s="899"/>
      <c r="F129" s="900"/>
      <c r="G129" s="901"/>
      <c r="H129" s="561"/>
      <c r="I129" s="355"/>
    </row>
    <row r="130" spans="1:9">
      <c r="A130" s="902" t="s">
        <v>56</v>
      </c>
      <c r="B130" s="903" t="s">
        <v>1035</v>
      </c>
      <c r="C130" s="903" t="s">
        <v>1042</v>
      </c>
      <c r="D130" s="904">
        <v>4</v>
      </c>
      <c r="E130" s="905" t="s">
        <v>548</v>
      </c>
      <c r="F130" s="900"/>
      <c r="G130" s="901"/>
      <c r="H130" s="561"/>
      <c r="I130" s="355"/>
    </row>
    <row r="131" spans="1:9">
      <c r="A131" s="902"/>
      <c r="B131" s="903"/>
      <c r="C131" s="903"/>
      <c r="D131" s="904"/>
      <c r="E131" s="905"/>
      <c r="F131" s="900"/>
      <c r="G131" s="901"/>
      <c r="H131" s="561"/>
      <c r="I131" s="355"/>
    </row>
    <row r="132" spans="1:9">
      <c r="A132" s="896" t="s">
        <v>57</v>
      </c>
      <c r="B132" s="897" t="s">
        <v>1035</v>
      </c>
      <c r="C132" s="897" t="s">
        <v>1043</v>
      </c>
      <c r="D132" s="898">
        <v>4</v>
      </c>
      <c r="E132" s="899" t="s">
        <v>548</v>
      </c>
      <c r="F132" s="900"/>
      <c r="G132" s="901"/>
      <c r="H132" s="561"/>
      <c r="I132" s="355"/>
    </row>
    <row r="133" spans="1:9">
      <c r="A133" s="896"/>
      <c r="B133" s="897"/>
      <c r="C133" s="897"/>
      <c r="D133" s="898"/>
      <c r="E133" s="899"/>
      <c r="F133" s="900"/>
      <c r="G133" s="901"/>
      <c r="H133" s="561"/>
      <c r="I133" s="355"/>
    </row>
    <row r="134" spans="1:9">
      <c r="A134" s="902" t="s">
        <v>58</v>
      </c>
      <c r="B134" s="903" t="s">
        <v>1044</v>
      </c>
      <c r="C134" s="903" t="s">
        <v>1045</v>
      </c>
      <c r="D134" s="904">
        <v>4</v>
      </c>
      <c r="E134" s="905" t="s">
        <v>548</v>
      </c>
      <c r="F134" s="900"/>
      <c r="G134" s="901"/>
      <c r="H134" s="561"/>
      <c r="I134" s="355"/>
    </row>
    <row r="135" spans="1:9">
      <c r="A135" s="902"/>
      <c r="B135" s="903"/>
      <c r="C135" s="903"/>
      <c r="D135" s="904"/>
      <c r="E135" s="905"/>
      <c r="F135" s="900"/>
      <c r="G135" s="901"/>
      <c r="H135" s="561"/>
      <c r="I135" s="355"/>
    </row>
    <row r="136" spans="1:9">
      <c r="A136" s="896" t="s">
        <v>59</v>
      </c>
      <c r="B136" s="897" t="s">
        <v>1044</v>
      </c>
      <c r="C136" s="897" t="s">
        <v>1046</v>
      </c>
      <c r="D136" s="898">
        <v>4</v>
      </c>
      <c r="E136" s="899" t="s">
        <v>548</v>
      </c>
      <c r="F136" s="900"/>
      <c r="G136" s="901"/>
      <c r="H136" s="561"/>
      <c r="I136" s="355"/>
    </row>
    <row r="137" spans="1:9">
      <c r="A137" s="896"/>
      <c r="B137" s="897"/>
      <c r="C137" s="897"/>
      <c r="D137" s="898"/>
      <c r="E137" s="899"/>
      <c r="F137" s="900"/>
      <c r="G137" s="901"/>
      <c r="H137" s="561"/>
      <c r="I137" s="355"/>
    </row>
    <row r="138" spans="1:9">
      <c r="A138" s="902" t="s">
        <v>60</v>
      </c>
      <c r="B138" s="903" t="s">
        <v>1044</v>
      </c>
      <c r="C138" s="903" t="s">
        <v>1014</v>
      </c>
      <c r="D138" s="904">
        <v>8</v>
      </c>
      <c r="E138" s="905" t="s">
        <v>548</v>
      </c>
      <c r="F138" s="900"/>
      <c r="G138" s="901"/>
      <c r="H138" s="561"/>
      <c r="I138" s="355"/>
    </row>
    <row r="139" spans="1:9">
      <c r="A139" s="902"/>
      <c r="B139" s="903"/>
      <c r="C139" s="903"/>
      <c r="D139" s="904"/>
      <c r="E139" s="905"/>
      <c r="F139" s="900"/>
      <c r="G139" s="901"/>
      <c r="H139" s="561"/>
      <c r="I139" s="355"/>
    </row>
    <row r="140" spans="1:9">
      <c r="A140" s="896" t="s">
        <v>61</v>
      </c>
      <c r="B140" s="897" t="s">
        <v>1044</v>
      </c>
      <c r="C140" s="897" t="s">
        <v>1047</v>
      </c>
      <c r="D140" s="898">
        <v>4</v>
      </c>
      <c r="E140" s="899" t="s">
        <v>548</v>
      </c>
      <c r="F140" s="900"/>
      <c r="G140" s="901"/>
      <c r="H140" s="561"/>
      <c r="I140" s="355"/>
    </row>
    <row r="141" spans="1:9">
      <c r="A141" s="896"/>
      <c r="B141" s="897"/>
      <c r="C141" s="897"/>
      <c r="D141" s="898"/>
      <c r="E141" s="899"/>
      <c r="F141" s="900"/>
      <c r="G141" s="901"/>
      <c r="H141" s="561"/>
      <c r="I141" s="355"/>
    </row>
    <row r="142" spans="1:9">
      <c r="A142" s="902" t="s">
        <v>62</v>
      </c>
      <c r="B142" s="903" t="s">
        <v>1048</v>
      </c>
      <c r="C142" s="903" t="s">
        <v>1049</v>
      </c>
      <c r="D142" s="904">
        <v>3</v>
      </c>
      <c r="E142" s="905" t="s">
        <v>548</v>
      </c>
      <c r="F142" s="900"/>
      <c r="G142" s="901"/>
      <c r="H142" s="561"/>
      <c r="I142" s="355"/>
    </row>
    <row r="143" spans="1:9">
      <c r="A143" s="902"/>
      <c r="B143" s="903"/>
      <c r="C143" s="903"/>
      <c r="D143" s="904"/>
      <c r="E143" s="905"/>
      <c r="F143" s="900"/>
      <c r="G143" s="901"/>
      <c r="H143" s="561"/>
      <c r="I143" s="355"/>
    </row>
    <row r="144" spans="1:9">
      <c r="A144" s="896" t="s">
        <v>63</v>
      </c>
      <c r="B144" s="897" t="s">
        <v>1048</v>
      </c>
      <c r="C144" s="897" t="s">
        <v>1050</v>
      </c>
      <c r="D144" s="898">
        <v>4</v>
      </c>
      <c r="E144" s="899" t="s">
        <v>548</v>
      </c>
      <c r="F144" s="900"/>
      <c r="G144" s="901"/>
      <c r="H144" s="561"/>
      <c r="I144" s="355"/>
    </row>
    <row r="145" spans="1:9">
      <c r="A145" s="896"/>
      <c r="B145" s="897"/>
      <c r="C145" s="897"/>
      <c r="D145" s="898"/>
      <c r="E145" s="899"/>
      <c r="F145" s="900"/>
      <c r="G145" s="901"/>
      <c r="H145" s="561"/>
      <c r="I145" s="355"/>
    </row>
    <row r="146" spans="1:9">
      <c r="A146" s="902" t="s">
        <v>333</v>
      </c>
      <c r="B146" s="903" t="s">
        <v>1048</v>
      </c>
      <c r="C146" s="903" t="s">
        <v>1014</v>
      </c>
      <c r="D146" s="904">
        <v>4</v>
      </c>
      <c r="E146" s="905" t="s">
        <v>548</v>
      </c>
      <c r="F146" s="900"/>
      <c r="G146" s="901"/>
      <c r="H146" s="561"/>
      <c r="I146" s="355"/>
    </row>
    <row r="147" spans="1:9">
      <c r="A147" s="902"/>
      <c r="B147" s="903"/>
      <c r="C147" s="903"/>
      <c r="D147" s="904"/>
      <c r="E147" s="905"/>
      <c r="F147" s="900"/>
      <c r="G147" s="901"/>
      <c r="H147" s="561"/>
      <c r="I147" s="355"/>
    </row>
    <row r="148" spans="1:9" ht="31.5">
      <c r="A148" s="896" t="s">
        <v>335</v>
      </c>
      <c r="B148" s="897" t="s">
        <v>1051</v>
      </c>
      <c r="C148" s="897" t="s">
        <v>1049</v>
      </c>
      <c r="D148" s="898">
        <v>4</v>
      </c>
      <c r="E148" s="899" t="s">
        <v>548</v>
      </c>
      <c r="F148" s="900"/>
      <c r="G148" s="901"/>
      <c r="H148" s="561"/>
      <c r="I148" s="355"/>
    </row>
    <row r="149" spans="1:9">
      <c r="A149" s="896"/>
      <c r="B149" s="897"/>
      <c r="C149" s="897"/>
      <c r="D149" s="898"/>
      <c r="E149" s="899"/>
      <c r="F149" s="900"/>
      <c r="G149" s="901"/>
      <c r="H149" s="561"/>
      <c r="I149" s="355"/>
    </row>
    <row r="150" spans="1:9" ht="31.5">
      <c r="A150" s="902" t="s">
        <v>337</v>
      </c>
      <c r="B150" s="903" t="s">
        <v>1051</v>
      </c>
      <c r="C150" s="903" t="s">
        <v>1050</v>
      </c>
      <c r="D150" s="904">
        <v>4</v>
      </c>
      <c r="E150" s="905" t="s">
        <v>548</v>
      </c>
      <c r="F150" s="900"/>
      <c r="G150" s="901"/>
      <c r="H150" s="561"/>
      <c r="I150" s="355"/>
    </row>
    <row r="151" spans="1:9">
      <c r="A151" s="902"/>
      <c r="B151" s="903"/>
      <c r="C151" s="903"/>
      <c r="D151" s="904"/>
      <c r="E151" s="905"/>
      <c r="F151" s="900"/>
      <c r="G151" s="901"/>
      <c r="H151" s="561"/>
      <c r="I151" s="355"/>
    </row>
    <row r="152" spans="1:9" ht="31.5">
      <c r="A152" s="896" t="s">
        <v>339</v>
      </c>
      <c r="B152" s="897" t="s">
        <v>1051</v>
      </c>
      <c r="C152" s="897" t="s">
        <v>1014</v>
      </c>
      <c r="D152" s="898">
        <v>4</v>
      </c>
      <c r="E152" s="899" t="s">
        <v>548</v>
      </c>
      <c r="F152" s="900"/>
      <c r="G152" s="901"/>
      <c r="H152" s="561"/>
      <c r="I152" s="355"/>
    </row>
    <row r="153" spans="1:9">
      <c r="A153" s="896"/>
      <c r="B153" s="897"/>
      <c r="C153" s="897"/>
      <c r="D153" s="898"/>
      <c r="E153" s="899"/>
      <c r="F153" s="900"/>
      <c r="G153" s="901"/>
      <c r="H153" s="561"/>
      <c r="I153" s="355"/>
    </row>
    <row r="154" spans="1:9" ht="31.5">
      <c r="A154" s="902" t="s">
        <v>341</v>
      </c>
      <c r="B154" s="903" t="s">
        <v>1051</v>
      </c>
      <c r="C154" s="903" t="s">
        <v>1052</v>
      </c>
      <c r="D154" s="904">
        <v>4</v>
      </c>
      <c r="E154" s="905" t="s">
        <v>548</v>
      </c>
      <c r="F154" s="900"/>
      <c r="G154" s="901"/>
      <c r="H154" s="561"/>
      <c r="I154" s="355"/>
    </row>
    <row r="155" spans="1:9">
      <c r="A155" s="902"/>
      <c r="B155" s="903"/>
      <c r="C155" s="903"/>
      <c r="D155" s="904"/>
      <c r="E155" s="905"/>
      <c r="F155" s="900"/>
      <c r="G155" s="901"/>
      <c r="H155" s="561"/>
      <c r="I155" s="355"/>
    </row>
    <row r="156" spans="1:9" ht="31.5">
      <c r="A156" s="896" t="s">
        <v>343</v>
      </c>
      <c r="B156" s="897" t="s">
        <v>1053</v>
      </c>
      <c r="C156" s="897" t="s">
        <v>1054</v>
      </c>
      <c r="D156" s="898">
        <v>40</v>
      </c>
      <c r="E156" s="899" t="s">
        <v>548</v>
      </c>
      <c r="F156" s="900"/>
      <c r="G156" s="901"/>
      <c r="H156" s="561"/>
      <c r="I156" s="355"/>
    </row>
    <row r="157" spans="1:9">
      <c r="A157" s="896"/>
      <c r="B157" s="897"/>
      <c r="C157" s="897"/>
      <c r="D157" s="898"/>
      <c r="E157" s="899"/>
      <c r="F157" s="900"/>
      <c r="G157" s="901"/>
      <c r="H157" s="561"/>
      <c r="I157" s="355"/>
    </row>
    <row r="158" spans="1:9" ht="31.5">
      <c r="A158" s="902" t="s">
        <v>364</v>
      </c>
      <c r="B158" s="903" t="s">
        <v>1053</v>
      </c>
      <c r="C158" s="903" t="s">
        <v>1055</v>
      </c>
      <c r="D158" s="904">
        <v>40</v>
      </c>
      <c r="E158" s="905" t="s">
        <v>548</v>
      </c>
      <c r="F158" s="900"/>
      <c r="G158" s="901"/>
      <c r="H158" s="561"/>
      <c r="I158" s="355"/>
    </row>
    <row r="159" spans="1:9">
      <c r="A159" s="902"/>
      <c r="B159" s="903"/>
      <c r="C159" s="903"/>
      <c r="D159" s="904"/>
      <c r="E159" s="905"/>
      <c r="F159" s="900"/>
      <c r="G159" s="901"/>
      <c r="H159" s="561"/>
      <c r="I159" s="355"/>
    </row>
    <row r="160" spans="1:9">
      <c r="A160" s="902"/>
      <c r="B160" s="903"/>
      <c r="C160" s="913" t="s">
        <v>597</v>
      </c>
      <c r="D160" s="904"/>
      <c r="E160" s="905"/>
      <c r="F160" s="900"/>
      <c r="G160" s="901"/>
      <c r="H160" s="561"/>
      <c r="I160" s="355"/>
    </row>
    <row r="161" spans="1:9">
      <c r="A161" s="902"/>
      <c r="B161" s="903"/>
      <c r="C161" s="903"/>
      <c r="D161" s="904"/>
      <c r="E161" s="905"/>
      <c r="F161" s="900"/>
      <c r="G161" s="901"/>
      <c r="H161" s="561"/>
      <c r="I161" s="355"/>
    </row>
    <row r="162" spans="1:9">
      <c r="A162" s="920"/>
      <c r="B162" s="921"/>
      <c r="C162" s="921"/>
      <c r="D162" s="922"/>
      <c r="E162" s="923"/>
      <c r="F162" s="918"/>
      <c r="G162" s="919"/>
      <c r="H162" s="561"/>
      <c r="I162" s="355"/>
    </row>
    <row r="163" spans="1:9">
      <c r="A163" s="902"/>
      <c r="B163" s="903"/>
      <c r="C163" s="913" t="s">
        <v>551</v>
      </c>
      <c r="D163" s="904"/>
      <c r="E163" s="905"/>
      <c r="F163" s="900"/>
      <c r="G163" s="901"/>
      <c r="H163" s="561"/>
      <c r="I163" s="355"/>
    </row>
    <row r="164" spans="1:9">
      <c r="A164" s="902"/>
      <c r="B164" s="903"/>
      <c r="C164" s="903"/>
      <c r="D164" s="904"/>
      <c r="E164" s="905"/>
      <c r="F164" s="900"/>
      <c r="G164" s="901"/>
      <c r="H164" s="561"/>
      <c r="I164" s="355"/>
    </row>
    <row r="165" spans="1:9">
      <c r="A165" s="902"/>
      <c r="B165" s="903"/>
      <c r="C165" s="903"/>
      <c r="D165" s="904"/>
      <c r="E165" s="905"/>
      <c r="F165" s="900"/>
      <c r="G165" s="901"/>
      <c r="H165" s="561"/>
      <c r="I165" s="355"/>
    </row>
    <row r="166" spans="1:9" ht="31.5">
      <c r="A166" s="896" t="s">
        <v>49</v>
      </c>
      <c r="B166" s="897" t="s">
        <v>1053</v>
      </c>
      <c r="C166" s="897" t="s">
        <v>1056</v>
      </c>
      <c r="D166" s="898">
        <v>40</v>
      </c>
      <c r="E166" s="899" t="s">
        <v>548</v>
      </c>
      <c r="F166" s="900"/>
      <c r="G166" s="901"/>
      <c r="H166" s="561"/>
      <c r="I166" s="355"/>
    </row>
    <row r="167" spans="1:9">
      <c r="A167" s="896"/>
      <c r="B167" s="897"/>
      <c r="C167" s="897"/>
      <c r="D167" s="898"/>
      <c r="E167" s="899"/>
      <c r="F167" s="900"/>
      <c r="G167" s="901"/>
      <c r="H167" s="561"/>
      <c r="I167" s="355"/>
    </row>
    <row r="168" spans="1:9" ht="31.5">
      <c r="A168" s="902" t="s">
        <v>50</v>
      </c>
      <c r="B168" s="903" t="s">
        <v>1053</v>
      </c>
      <c r="C168" s="903" t="s">
        <v>1057</v>
      </c>
      <c r="D168" s="904">
        <v>20</v>
      </c>
      <c r="E168" s="905" t="s">
        <v>548</v>
      </c>
      <c r="F168" s="900"/>
      <c r="G168" s="901"/>
      <c r="H168" s="561"/>
      <c r="I168" s="355"/>
    </row>
    <row r="169" spans="1:9">
      <c r="A169" s="902"/>
      <c r="B169" s="903"/>
      <c r="C169" s="903"/>
      <c r="D169" s="904"/>
      <c r="E169" s="905"/>
      <c r="F169" s="900"/>
      <c r="G169" s="901"/>
      <c r="H169" s="561"/>
      <c r="I169" s="355"/>
    </row>
    <row r="170" spans="1:9" ht="31.5">
      <c r="A170" s="896" t="s">
        <v>52</v>
      </c>
      <c r="B170" s="897" t="s">
        <v>1053</v>
      </c>
      <c r="C170" s="897" t="s">
        <v>1058</v>
      </c>
      <c r="D170" s="898">
        <v>12</v>
      </c>
      <c r="E170" s="899" t="s">
        <v>548</v>
      </c>
      <c r="F170" s="900"/>
      <c r="G170" s="901"/>
      <c r="H170" s="561"/>
      <c r="I170" s="355"/>
    </row>
    <row r="171" spans="1:9">
      <c r="A171" s="896"/>
      <c r="B171" s="897"/>
      <c r="C171" s="897"/>
      <c r="D171" s="898"/>
      <c r="E171" s="899"/>
      <c r="F171" s="900"/>
      <c r="G171" s="901"/>
      <c r="H171" s="561"/>
      <c r="I171" s="355"/>
    </row>
    <row r="172" spans="1:9" ht="31.5">
      <c r="A172" s="902" t="s">
        <v>53</v>
      </c>
      <c r="B172" s="903" t="s">
        <v>1059</v>
      </c>
      <c r="C172" s="903" t="s">
        <v>1060</v>
      </c>
      <c r="D172" s="904">
        <v>6</v>
      </c>
      <c r="E172" s="905" t="s">
        <v>548</v>
      </c>
      <c r="F172" s="900"/>
      <c r="G172" s="901"/>
      <c r="H172" s="561"/>
      <c r="I172" s="355"/>
    </row>
    <row r="173" spans="1:9">
      <c r="A173" s="902"/>
      <c r="B173" s="903"/>
      <c r="C173" s="903"/>
      <c r="D173" s="904"/>
      <c r="E173" s="905"/>
      <c r="F173" s="900"/>
      <c r="G173" s="901"/>
      <c r="H173" s="561"/>
      <c r="I173" s="355"/>
    </row>
    <row r="174" spans="1:9" ht="31.5">
      <c r="A174" s="896" t="s">
        <v>54</v>
      </c>
      <c r="B174" s="897" t="s">
        <v>1059</v>
      </c>
      <c r="C174" s="897" t="s">
        <v>1061</v>
      </c>
      <c r="D174" s="898">
        <v>36</v>
      </c>
      <c r="E174" s="899" t="s">
        <v>548</v>
      </c>
      <c r="F174" s="900"/>
      <c r="G174" s="901"/>
      <c r="H174" s="561"/>
      <c r="I174" s="355"/>
    </row>
    <row r="175" spans="1:9">
      <c r="A175" s="896"/>
      <c r="B175" s="897"/>
      <c r="C175" s="897"/>
      <c r="D175" s="898"/>
      <c r="E175" s="899"/>
      <c r="F175" s="900"/>
      <c r="G175" s="901"/>
      <c r="H175" s="561"/>
      <c r="I175" s="355"/>
    </row>
    <row r="176" spans="1:9" ht="31.5">
      <c r="A176" s="902" t="s">
        <v>55</v>
      </c>
      <c r="B176" s="903" t="s">
        <v>1059</v>
      </c>
      <c r="C176" s="903" t="s">
        <v>1062</v>
      </c>
      <c r="D176" s="904">
        <v>4</v>
      </c>
      <c r="E176" s="905" t="s">
        <v>548</v>
      </c>
      <c r="F176" s="900"/>
      <c r="G176" s="901"/>
      <c r="H176" s="561"/>
      <c r="I176" s="355"/>
    </row>
    <row r="177" spans="1:9">
      <c r="A177" s="902"/>
      <c r="B177" s="903"/>
      <c r="C177" s="903"/>
      <c r="D177" s="904"/>
      <c r="E177" s="905"/>
      <c r="F177" s="900"/>
      <c r="G177" s="901"/>
      <c r="H177" s="561"/>
      <c r="I177" s="355"/>
    </row>
    <row r="178" spans="1:9" ht="31.5">
      <c r="A178" s="896" t="s">
        <v>56</v>
      </c>
      <c r="B178" s="897" t="s">
        <v>1059</v>
      </c>
      <c r="C178" s="897" t="s">
        <v>1063</v>
      </c>
      <c r="D178" s="898">
        <v>4</v>
      </c>
      <c r="E178" s="899" t="s">
        <v>548</v>
      </c>
      <c r="F178" s="900"/>
      <c r="G178" s="901"/>
      <c r="H178" s="561"/>
      <c r="I178" s="355"/>
    </row>
    <row r="179" spans="1:9">
      <c r="A179" s="896"/>
      <c r="B179" s="897"/>
      <c r="C179" s="897"/>
      <c r="D179" s="898"/>
      <c r="E179" s="899"/>
      <c r="F179" s="900"/>
      <c r="G179" s="901"/>
      <c r="H179" s="561"/>
      <c r="I179" s="355"/>
    </row>
    <row r="180" spans="1:9" ht="31.5">
      <c r="A180" s="902" t="s">
        <v>57</v>
      </c>
      <c r="B180" s="903" t="s">
        <v>1064</v>
      </c>
      <c r="C180" s="903" t="s">
        <v>1065</v>
      </c>
      <c r="D180" s="904">
        <v>10</v>
      </c>
      <c r="E180" s="905" t="s">
        <v>548</v>
      </c>
      <c r="F180" s="900"/>
      <c r="G180" s="901"/>
      <c r="H180" s="561"/>
      <c r="I180" s="355"/>
    </row>
    <row r="181" spans="1:9">
      <c r="A181" s="902"/>
      <c r="B181" s="903"/>
      <c r="C181" s="903"/>
      <c r="D181" s="904"/>
      <c r="E181" s="905"/>
      <c r="F181" s="900"/>
      <c r="G181" s="901"/>
      <c r="H181" s="561"/>
      <c r="I181" s="355"/>
    </row>
    <row r="182" spans="1:9" ht="31.5">
      <c r="A182" s="896" t="s">
        <v>58</v>
      </c>
      <c r="B182" s="897" t="s">
        <v>1064</v>
      </c>
      <c r="C182" s="897" t="s">
        <v>1066</v>
      </c>
      <c r="D182" s="898">
        <v>36</v>
      </c>
      <c r="E182" s="899" t="s">
        <v>548</v>
      </c>
      <c r="F182" s="900"/>
      <c r="G182" s="901"/>
      <c r="H182" s="561"/>
      <c r="I182" s="355"/>
    </row>
    <row r="183" spans="1:9">
      <c r="A183" s="896"/>
      <c r="B183" s="897"/>
      <c r="C183" s="897"/>
      <c r="D183" s="898"/>
      <c r="E183" s="899"/>
      <c r="F183" s="900"/>
      <c r="G183" s="901"/>
      <c r="H183" s="561"/>
      <c r="I183" s="355"/>
    </row>
    <row r="184" spans="1:9" ht="31.5">
      <c r="A184" s="902" t="s">
        <v>59</v>
      </c>
      <c r="B184" s="903" t="s">
        <v>1064</v>
      </c>
      <c r="C184" s="903" t="s">
        <v>1067</v>
      </c>
      <c r="D184" s="904">
        <v>4</v>
      </c>
      <c r="E184" s="905" t="s">
        <v>548</v>
      </c>
      <c r="F184" s="900"/>
      <c r="G184" s="901"/>
      <c r="H184" s="561"/>
      <c r="I184" s="355"/>
    </row>
    <row r="185" spans="1:9">
      <c r="A185" s="902"/>
      <c r="B185" s="903"/>
      <c r="C185" s="903"/>
      <c r="D185" s="904"/>
      <c r="E185" s="905"/>
      <c r="F185" s="900"/>
      <c r="G185" s="901"/>
      <c r="H185" s="561"/>
      <c r="I185" s="355"/>
    </row>
    <row r="186" spans="1:9" ht="31.5">
      <c r="A186" s="896" t="s">
        <v>60</v>
      </c>
      <c r="B186" s="897" t="s">
        <v>1064</v>
      </c>
      <c r="C186" s="897" t="s">
        <v>1068</v>
      </c>
      <c r="D186" s="898">
        <v>6</v>
      </c>
      <c r="E186" s="899" t="s">
        <v>548</v>
      </c>
      <c r="F186" s="900"/>
      <c r="G186" s="901"/>
      <c r="H186" s="561"/>
      <c r="I186" s="355"/>
    </row>
    <row r="187" spans="1:9">
      <c r="A187" s="902"/>
      <c r="B187" s="903"/>
      <c r="C187" s="903"/>
      <c r="D187" s="904"/>
      <c r="E187" s="905"/>
      <c r="F187" s="900"/>
      <c r="G187" s="901"/>
      <c r="H187" s="561"/>
      <c r="I187" s="355"/>
    </row>
    <row r="188" spans="1:9" ht="31.5">
      <c r="A188" s="896" t="s">
        <v>61</v>
      </c>
      <c r="B188" s="897" t="s">
        <v>1064</v>
      </c>
      <c r="C188" s="897" t="s">
        <v>1068</v>
      </c>
      <c r="D188" s="898">
        <v>6</v>
      </c>
      <c r="E188" s="899" t="s">
        <v>548</v>
      </c>
      <c r="F188" s="900"/>
      <c r="G188" s="901"/>
      <c r="H188" s="561"/>
      <c r="I188" s="355"/>
    </row>
    <row r="189" spans="1:9">
      <c r="A189" s="1293" t="s">
        <v>1069</v>
      </c>
      <c r="B189" s="1293"/>
      <c r="C189" s="1293"/>
      <c r="D189" s="1293"/>
      <c r="E189" s="1293"/>
      <c r="F189" s="1293"/>
      <c r="G189" s="1293"/>
      <c r="H189" s="561"/>
    </row>
    <row r="190" spans="1:9">
      <c r="A190" s="902" t="s">
        <v>62</v>
      </c>
      <c r="B190" s="903" t="s">
        <v>1070</v>
      </c>
      <c r="C190" s="903" t="s">
        <v>1071</v>
      </c>
      <c r="D190" s="904">
        <v>6</v>
      </c>
      <c r="E190" s="905" t="s">
        <v>548</v>
      </c>
      <c r="F190" s="900"/>
      <c r="G190" s="901"/>
      <c r="H190" s="561"/>
      <c r="I190" s="355"/>
    </row>
    <row r="191" spans="1:9">
      <c r="A191" s="902"/>
      <c r="B191" s="903"/>
      <c r="C191" s="903"/>
      <c r="D191" s="904"/>
      <c r="E191" s="905"/>
      <c r="F191" s="900"/>
      <c r="G191" s="901"/>
      <c r="H191" s="561"/>
      <c r="I191" s="355"/>
    </row>
    <row r="192" spans="1:9">
      <c r="A192" s="896" t="s">
        <v>63</v>
      </c>
      <c r="B192" s="897" t="s">
        <v>1070</v>
      </c>
      <c r="C192" s="897" t="s">
        <v>1072</v>
      </c>
      <c r="D192" s="898">
        <v>20</v>
      </c>
      <c r="E192" s="899" t="s">
        <v>548</v>
      </c>
      <c r="F192" s="900"/>
      <c r="G192" s="901"/>
      <c r="H192" s="561"/>
      <c r="I192" s="355"/>
    </row>
    <row r="193" spans="1:9">
      <c r="A193" s="896"/>
      <c r="B193" s="897"/>
      <c r="C193" s="897"/>
      <c r="D193" s="898"/>
      <c r="E193" s="899"/>
      <c r="F193" s="900"/>
      <c r="G193" s="901"/>
      <c r="H193" s="561"/>
      <c r="I193" s="596"/>
    </row>
    <row r="194" spans="1:9">
      <c r="A194" s="896"/>
      <c r="B194" s="897"/>
      <c r="C194" s="897"/>
      <c r="D194" s="898"/>
      <c r="E194" s="899"/>
      <c r="F194" s="900"/>
      <c r="G194" s="901"/>
      <c r="H194" s="561"/>
      <c r="I194" s="596"/>
    </row>
    <row r="195" spans="1:9">
      <c r="A195" s="914"/>
      <c r="B195" s="915"/>
      <c r="C195" s="915"/>
      <c r="D195" s="916"/>
      <c r="E195" s="917"/>
      <c r="F195" s="918"/>
      <c r="G195" s="919"/>
      <c r="H195" s="561"/>
      <c r="I195" s="596"/>
    </row>
    <row r="196" spans="1:9">
      <c r="A196" s="1294" t="s">
        <v>1073</v>
      </c>
      <c r="B196" s="1294"/>
      <c r="C196" s="1294"/>
      <c r="D196" s="1294"/>
      <c r="E196" s="1294"/>
      <c r="F196" s="594"/>
      <c r="G196" s="595"/>
      <c r="H196" s="561"/>
    </row>
    <row r="197" spans="1:9">
      <c r="A197" s="561"/>
      <c r="B197" s="561"/>
      <c r="C197" s="561"/>
      <c r="D197" s="561"/>
      <c r="E197" s="561"/>
      <c r="F197" s="561"/>
      <c r="G197" s="561"/>
      <c r="H197" s="561"/>
    </row>
    <row r="198" spans="1:9">
      <c r="A198" s="561"/>
      <c r="B198" s="561"/>
      <c r="C198" s="561"/>
      <c r="D198" s="561"/>
      <c r="E198" s="561"/>
      <c r="F198" s="561"/>
      <c r="G198" s="561"/>
      <c r="H198" s="561"/>
    </row>
  </sheetData>
  <mergeCells count="5">
    <mergeCell ref="A3:G3"/>
    <mergeCell ref="A117:G117"/>
    <mergeCell ref="A189:G189"/>
    <mergeCell ref="A196:E196"/>
    <mergeCell ref="B1:C1"/>
  </mergeCells>
  <pageMargins left="0.7" right="0.7" top="0.75" bottom="0.75" header="0.3" footer="0.3"/>
  <pageSetup paperSize="9" scale="7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FCCED-B76D-4AF8-A190-F39A8148A718}">
  <dimension ref="A1:L162"/>
  <sheetViews>
    <sheetView view="pageBreakPreview" zoomScale="60" zoomScaleNormal="100" workbookViewId="0">
      <selection activeCell="F5" sqref="F5:T177"/>
    </sheetView>
  </sheetViews>
  <sheetFormatPr defaultColWidth="8.7109375" defaultRowHeight="15"/>
  <cols>
    <col min="1" max="1" width="8.140625" style="606" customWidth="1"/>
    <col min="2" max="2" width="47.28515625" style="346" bestFit="1" customWidth="1"/>
    <col min="3" max="3" width="35.85546875" style="346" hidden="1" customWidth="1"/>
    <col min="4" max="4" width="6.42578125" style="346" customWidth="1"/>
    <col min="5" max="5" width="7.28515625" style="346" customWidth="1"/>
    <col min="6" max="6" width="15.140625" style="346" bestFit="1" customWidth="1"/>
    <col min="7" max="7" width="19.140625" style="346" customWidth="1"/>
    <col min="8" max="9" width="8.7109375" style="346"/>
    <col min="10" max="10" width="11.28515625" style="346" customWidth="1"/>
    <col min="11" max="11" width="8.7109375" style="346"/>
    <col min="12" max="12" width="14.85546875" style="361" customWidth="1"/>
    <col min="13" max="16384" width="8.7109375" style="346"/>
  </cols>
  <sheetData>
    <row r="1" spans="1:8" ht="18">
      <c r="A1" s="1296" t="s">
        <v>1076</v>
      </c>
      <c r="B1" s="1296"/>
      <c r="C1" s="1296"/>
      <c r="D1" s="1296"/>
      <c r="E1" s="1296"/>
      <c r="F1" s="1296"/>
      <c r="G1" s="1296"/>
    </row>
    <row r="2" spans="1:8" ht="18">
      <c r="A2" s="1296" t="s">
        <v>1077</v>
      </c>
      <c r="B2" s="1296"/>
      <c r="C2" s="1296"/>
      <c r="D2" s="1296"/>
      <c r="E2" s="1296"/>
      <c r="F2" s="1296"/>
      <c r="G2" s="1296"/>
    </row>
    <row r="3" spans="1:8" ht="36">
      <c r="A3" s="597" t="s">
        <v>682</v>
      </c>
      <c r="B3" s="597" t="s">
        <v>978</v>
      </c>
      <c r="C3" s="597" t="s">
        <v>1078</v>
      </c>
      <c r="D3" s="597" t="s">
        <v>979</v>
      </c>
      <c r="E3" s="597" t="s">
        <v>689</v>
      </c>
      <c r="F3" s="597" t="s">
        <v>1074</v>
      </c>
      <c r="G3" s="597" t="s">
        <v>1075</v>
      </c>
    </row>
    <row r="4" spans="1:8" ht="54">
      <c r="A4" s="1047"/>
      <c r="B4" s="1048" t="s">
        <v>1079</v>
      </c>
      <c r="C4" s="1047"/>
      <c r="D4" s="1047"/>
      <c r="E4" s="1047"/>
      <c r="F4" s="1047"/>
      <c r="G4" s="1047"/>
    </row>
    <row r="5" spans="1:8" ht="306" customHeight="1">
      <c r="A5" s="623" t="s">
        <v>49</v>
      </c>
      <c r="B5" s="616" t="s">
        <v>1688</v>
      </c>
      <c r="C5" s="1049" t="s">
        <v>1080</v>
      </c>
      <c r="D5" s="617">
        <v>1</v>
      </c>
      <c r="E5" s="618" t="s">
        <v>548</v>
      </c>
      <c r="F5" s="1050"/>
      <c r="G5" s="1051"/>
    </row>
    <row r="6" spans="1:8" ht="18">
      <c r="A6" s="623"/>
      <c r="B6" s="616"/>
      <c r="C6" s="616"/>
      <c r="D6" s="617"/>
      <c r="E6" s="618"/>
      <c r="F6" s="1050"/>
      <c r="G6" s="1051"/>
    </row>
    <row r="7" spans="1:8" ht="36">
      <c r="A7" s="1047"/>
      <c r="B7" s="1048" t="s">
        <v>1081</v>
      </c>
      <c r="C7" s="1047"/>
      <c r="D7" s="1047"/>
      <c r="E7" s="1047"/>
      <c r="F7" s="1047"/>
      <c r="G7" s="1047"/>
      <c r="H7" s="1043"/>
    </row>
    <row r="8" spans="1:8" ht="252">
      <c r="A8" s="623" t="s">
        <v>50</v>
      </c>
      <c r="B8" s="616" t="s">
        <v>1689</v>
      </c>
      <c r="C8" s="1049" t="s">
        <v>1082</v>
      </c>
      <c r="D8" s="617">
        <v>1</v>
      </c>
      <c r="E8" s="618" t="s">
        <v>548</v>
      </c>
      <c r="F8" s="1050"/>
      <c r="G8" s="1051"/>
    </row>
    <row r="9" spans="1:8" ht="18">
      <c r="A9" s="623"/>
      <c r="B9" s="616"/>
      <c r="C9" s="1049"/>
      <c r="D9" s="617"/>
      <c r="E9" s="618"/>
      <c r="F9" s="1050"/>
      <c r="G9" s="1051"/>
    </row>
    <row r="10" spans="1:8" ht="18">
      <c r="A10" s="623"/>
      <c r="B10" s="616"/>
      <c r="C10" s="1049"/>
      <c r="D10" s="617"/>
      <c r="E10" s="618"/>
      <c r="F10" s="1050"/>
      <c r="G10" s="1051"/>
    </row>
    <row r="11" spans="1:8" ht="18">
      <c r="A11" s="623"/>
      <c r="B11" s="616"/>
      <c r="C11" s="1049"/>
      <c r="D11" s="617"/>
      <c r="E11" s="618"/>
      <c r="F11" s="1050"/>
      <c r="G11" s="1051"/>
    </row>
    <row r="12" spans="1:8" ht="18">
      <c r="A12" s="623"/>
      <c r="B12" s="616"/>
      <c r="C12" s="1049"/>
      <c r="D12" s="617"/>
      <c r="E12" s="618"/>
      <c r="F12" s="1050"/>
      <c r="G12" s="1051"/>
    </row>
    <row r="13" spans="1:8" ht="18">
      <c r="A13" s="623"/>
      <c r="B13" s="616"/>
      <c r="C13" s="1049"/>
      <c r="D13" s="617"/>
      <c r="E13" s="618"/>
      <c r="F13" s="1050"/>
      <c r="G13" s="1051"/>
    </row>
    <row r="14" spans="1:8" ht="18">
      <c r="A14" s="623"/>
      <c r="B14" s="616"/>
      <c r="C14" s="1049"/>
      <c r="D14" s="617"/>
      <c r="E14" s="618"/>
      <c r="F14" s="1050"/>
      <c r="G14" s="1051"/>
    </row>
    <row r="15" spans="1:8" ht="18">
      <c r="A15" s="623"/>
      <c r="B15" s="616"/>
      <c r="C15" s="1049"/>
      <c r="D15" s="617"/>
      <c r="E15" s="618"/>
      <c r="F15" s="1050"/>
      <c r="G15" s="1051"/>
    </row>
    <row r="16" spans="1:8" ht="18">
      <c r="A16" s="623"/>
      <c r="B16" s="616"/>
      <c r="C16" s="1049"/>
      <c r="D16" s="617"/>
      <c r="E16" s="618"/>
      <c r="F16" s="1050"/>
      <c r="G16" s="1051"/>
    </row>
    <row r="17" spans="1:7" ht="18">
      <c r="A17" s="623"/>
      <c r="B17" s="621" t="s">
        <v>1540</v>
      </c>
      <c r="C17" s="1049"/>
      <c r="D17" s="617"/>
      <c r="E17" s="618"/>
      <c r="F17" s="1050"/>
      <c r="G17" s="1058"/>
    </row>
    <row r="18" spans="1:7" ht="18">
      <c r="A18" s="623"/>
      <c r="B18" s="616"/>
      <c r="C18" s="1049"/>
      <c r="D18" s="617"/>
      <c r="E18" s="618"/>
      <c r="F18" s="1050"/>
      <c r="G18" s="1051"/>
    </row>
    <row r="19" spans="1:7" ht="18">
      <c r="A19" s="622"/>
      <c r="B19" s="611"/>
      <c r="C19" s="1044"/>
      <c r="D19" s="612"/>
      <c r="E19" s="613"/>
      <c r="F19" s="1045"/>
      <c r="G19" s="1046"/>
    </row>
    <row r="20" spans="1:7" ht="18">
      <c r="A20" s="598"/>
      <c r="B20" s="599"/>
      <c r="C20" s="924"/>
      <c r="D20" s="600"/>
      <c r="E20" s="601"/>
      <c r="F20" s="1057"/>
      <c r="G20" s="1058"/>
    </row>
    <row r="21" spans="1:7" ht="18">
      <c r="A21" s="623"/>
      <c r="B21" s="621" t="s">
        <v>1541</v>
      </c>
      <c r="C21" s="1049"/>
      <c r="D21" s="617"/>
      <c r="E21" s="618"/>
      <c r="F21" s="1050"/>
      <c r="G21" s="1046"/>
    </row>
    <row r="22" spans="1:7" ht="18">
      <c r="A22" s="623"/>
      <c r="B22" s="616"/>
      <c r="C22" s="616"/>
      <c r="D22" s="617"/>
      <c r="E22" s="618"/>
      <c r="F22" s="1050"/>
      <c r="G22" s="1051"/>
    </row>
    <row r="23" spans="1:7" ht="54">
      <c r="A23" s="1047"/>
      <c r="B23" s="1048" t="s">
        <v>1083</v>
      </c>
      <c r="C23" s="1047"/>
      <c r="D23" s="1047"/>
      <c r="E23" s="1047"/>
      <c r="F23" s="1047"/>
      <c r="G23" s="1047"/>
    </row>
    <row r="24" spans="1:7" ht="288">
      <c r="A24" s="623" t="s">
        <v>49</v>
      </c>
      <c r="B24" s="616" t="s">
        <v>1690</v>
      </c>
      <c r="C24" s="1049" t="s">
        <v>1084</v>
      </c>
      <c r="D24" s="617">
        <v>6</v>
      </c>
      <c r="E24" s="618" t="s">
        <v>548</v>
      </c>
      <c r="F24" s="619"/>
      <c r="G24" s="620"/>
    </row>
    <row r="25" spans="1:7" ht="18">
      <c r="A25" s="623"/>
      <c r="B25" s="616"/>
      <c r="C25" s="616"/>
      <c r="D25" s="617"/>
      <c r="E25" s="618"/>
      <c r="F25" s="619"/>
      <c r="G25" s="620"/>
    </row>
    <row r="26" spans="1:7" ht="54">
      <c r="A26" s="1047"/>
      <c r="B26" s="1048" t="s">
        <v>1085</v>
      </c>
      <c r="C26" s="1047"/>
      <c r="D26" s="1047"/>
      <c r="E26" s="1047"/>
      <c r="F26" s="1047"/>
      <c r="G26" s="1047"/>
    </row>
    <row r="27" spans="1:7" ht="216">
      <c r="A27" s="623" t="s">
        <v>50</v>
      </c>
      <c r="B27" s="1052" t="s">
        <v>1691</v>
      </c>
      <c r="C27" s="1049" t="s">
        <v>1086</v>
      </c>
      <c r="D27" s="617">
        <v>2</v>
      </c>
      <c r="E27" s="618" t="s">
        <v>548</v>
      </c>
      <c r="F27" s="619"/>
      <c r="G27" s="620"/>
    </row>
    <row r="28" spans="1:7" ht="18">
      <c r="A28" s="623"/>
      <c r="B28" s="1052"/>
      <c r="C28" s="1049"/>
      <c r="D28" s="617"/>
      <c r="E28" s="618"/>
      <c r="F28" s="619"/>
      <c r="G28" s="620"/>
    </row>
    <row r="29" spans="1:7" ht="18">
      <c r="A29" s="623"/>
      <c r="B29" s="1052"/>
      <c r="C29" s="1049"/>
      <c r="D29" s="617"/>
      <c r="E29" s="618"/>
      <c r="F29" s="619"/>
      <c r="G29" s="620"/>
    </row>
    <row r="30" spans="1:7" ht="18">
      <c r="A30" s="623"/>
      <c r="B30" s="1052"/>
      <c r="C30" s="1049"/>
      <c r="D30" s="617"/>
      <c r="E30" s="618"/>
      <c r="F30" s="619"/>
      <c r="G30" s="620"/>
    </row>
    <row r="31" spans="1:7" ht="18">
      <c r="A31" s="623"/>
      <c r="B31" s="1052"/>
      <c r="C31" s="1049"/>
      <c r="D31" s="617"/>
      <c r="E31" s="618"/>
      <c r="F31" s="619"/>
      <c r="G31" s="620"/>
    </row>
    <row r="32" spans="1:7" ht="18">
      <c r="A32" s="623"/>
      <c r="B32" s="1052"/>
      <c r="C32" s="1049"/>
      <c r="D32" s="617"/>
      <c r="E32" s="618"/>
      <c r="F32" s="619"/>
      <c r="G32" s="620"/>
    </row>
    <row r="33" spans="1:10" ht="18">
      <c r="A33" s="623"/>
      <c r="B33" s="1052"/>
      <c r="C33" s="1049"/>
      <c r="D33" s="617"/>
      <c r="E33" s="618"/>
      <c r="F33" s="619"/>
      <c r="G33" s="620"/>
    </row>
    <row r="34" spans="1:10" ht="18">
      <c r="A34" s="623"/>
      <c r="B34" s="621" t="s">
        <v>1481</v>
      </c>
      <c r="C34" s="1049"/>
      <c r="D34" s="617"/>
      <c r="E34" s="618"/>
      <c r="F34" s="619"/>
      <c r="G34" s="603"/>
    </row>
    <row r="35" spans="1:10" ht="18">
      <c r="A35" s="623"/>
      <c r="B35" s="1052"/>
      <c r="C35" s="1049"/>
      <c r="D35" s="617"/>
      <c r="E35" s="618"/>
      <c r="F35" s="619"/>
      <c r="G35" s="620"/>
    </row>
    <row r="36" spans="1:10" ht="18">
      <c r="A36" s="623"/>
      <c r="B36" s="1052"/>
      <c r="C36" s="1049"/>
      <c r="D36" s="617"/>
      <c r="E36" s="618"/>
      <c r="F36" s="619"/>
      <c r="G36" s="620"/>
    </row>
    <row r="37" spans="1:10" ht="18">
      <c r="A37" s="623"/>
      <c r="B37" s="1052"/>
      <c r="C37" s="1049"/>
      <c r="D37" s="617"/>
      <c r="E37" s="618"/>
      <c r="F37" s="619"/>
      <c r="G37" s="620"/>
    </row>
    <row r="38" spans="1:10" ht="18">
      <c r="A38" s="623"/>
      <c r="B38" s="1052"/>
      <c r="C38" s="1049"/>
      <c r="D38" s="617"/>
      <c r="E38" s="618"/>
      <c r="F38" s="619"/>
      <c r="G38" s="620"/>
    </row>
    <row r="39" spans="1:10" ht="18">
      <c r="A39" s="622"/>
      <c r="B39" s="1059"/>
      <c r="C39" s="1044"/>
      <c r="D39" s="612"/>
      <c r="E39" s="613"/>
      <c r="F39" s="614"/>
      <c r="G39" s="615"/>
    </row>
    <row r="40" spans="1:10" ht="18">
      <c r="A40" s="623"/>
      <c r="B40" s="1052"/>
      <c r="C40" s="1049"/>
      <c r="D40" s="617"/>
      <c r="E40" s="618"/>
      <c r="F40" s="619"/>
      <c r="G40" s="620"/>
    </row>
    <row r="41" spans="1:10" ht="18">
      <c r="A41" s="623"/>
      <c r="B41" s="621" t="s">
        <v>1482</v>
      </c>
      <c r="C41" s="1049"/>
      <c r="D41" s="617"/>
      <c r="E41" s="618"/>
      <c r="F41" s="619"/>
      <c r="G41" s="615"/>
    </row>
    <row r="42" spans="1:10" ht="18">
      <c r="A42" s="623"/>
      <c r="B42" s="1052"/>
      <c r="C42" s="1049"/>
      <c r="D42" s="617"/>
      <c r="E42" s="618"/>
      <c r="F42" s="619"/>
      <c r="G42" s="620"/>
    </row>
    <row r="43" spans="1:10" ht="54">
      <c r="A43" s="1047"/>
      <c r="B43" s="1053" t="s">
        <v>1087</v>
      </c>
      <c r="C43" s="1047"/>
      <c r="D43" s="1047"/>
      <c r="E43" s="1047"/>
      <c r="F43" s="1047"/>
      <c r="G43" s="1047"/>
    </row>
    <row r="44" spans="1:10" ht="409.5">
      <c r="A44" s="623" t="s">
        <v>49</v>
      </c>
      <c r="B44" s="616" t="s">
        <v>1692</v>
      </c>
      <c r="C44" s="1049" t="s">
        <v>1088</v>
      </c>
      <c r="D44" s="617">
        <v>2</v>
      </c>
      <c r="E44" s="618" t="s">
        <v>548</v>
      </c>
      <c r="F44" s="619"/>
      <c r="G44" s="620"/>
      <c r="J44" s="357"/>
    </row>
    <row r="45" spans="1:10" ht="162">
      <c r="A45" s="623" t="s">
        <v>50</v>
      </c>
      <c r="B45" s="616" t="s">
        <v>1693</v>
      </c>
      <c r="C45" s="1049" t="s">
        <v>1089</v>
      </c>
      <c r="D45" s="617">
        <v>1</v>
      </c>
      <c r="E45" s="618" t="s">
        <v>735</v>
      </c>
      <c r="F45" s="619"/>
      <c r="G45" s="620"/>
      <c r="J45" s="357"/>
    </row>
    <row r="46" spans="1:10" ht="54">
      <c r="A46" s="1047"/>
      <c r="B46" s="1048" t="s">
        <v>1090</v>
      </c>
      <c r="C46" s="1047"/>
      <c r="D46" s="1047"/>
      <c r="E46" s="1047"/>
      <c r="F46" s="1047"/>
      <c r="G46" s="1047"/>
    </row>
    <row r="47" spans="1:10" ht="126">
      <c r="A47" s="623" t="s">
        <v>52</v>
      </c>
      <c r="B47" s="616" t="s">
        <v>1694</v>
      </c>
      <c r="C47" s="1049" t="s">
        <v>1091</v>
      </c>
      <c r="D47" s="617">
        <v>1</v>
      </c>
      <c r="E47" s="618" t="s">
        <v>548</v>
      </c>
      <c r="F47" s="619"/>
      <c r="G47" s="620"/>
      <c r="J47" s="357"/>
    </row>
    <row r="48" spans="1:10" ht="18">
      <c r="A48" s="623"/>
      <c r="B48" s="621" t="s">
        <v>1540</v>
      </c>
      <c r="C48" s="621" t="s">
        <v>1481</v>
      </c>
      <c r="D48" s="617"/>
      <c r="E48" s="618"/>
      <c r="F48" s="619"/>
      <c r="G48" s="603"/>
      <c r="J48" s="357"/>
    </row>
    <row r="49" spans="1:10" ht="18">
      <c r="A49" s="623"/>
      <c r="B49" s="621"/>
      <c r="C49" s="616"/>
      <c r="D49" s="617"/>
      <c r="E49" s="618"/>
      <c r="F49" s="619"/>
      <c r="G49" s="620"/>
      <c r="J49" s="357"/>
    </row>
    <row r="50" spans="1:10" ht="18">
      <c r="A50" s="598"/>
      <c r="B50" s="926"/>
      <c r="C50" s="599"/>
      <c r="D50" s="600"/>
      <c r="E50" s="601"/>
      <c r="F50" s="602"/>
      <c r="G50" s="603"/>
      <c r="J50" s="357"/>
    </row>
    <row r="51" spans="1:10" ht="18">
      <c r="A51" s="623"/>
      <c r="B51" s="621" t="s">
        <v>1541</v>
      </c>
      <c r="C51" s="621" t="s">
        <v>1482</v>
      </c>
      <c r="D51" s="617"/>
      <c r="E51" s="618"/>
      <c r="F51" s="619"/>
      <c r="G51" s="615"/>
      <c r="J51" s="357"/>
    </row>
    <row r="52" spans="1:10" ht="18">
      <c r="A52" s="623"/>
      <c r="B52" s="616"/>
      <c r="C52" s="616"/>
      <c r="D52" s="617"/>
      <c r="E52" s="618"/>
      <c r="F52" s="619"/>
      <c r="G52" s="620"/>
      <c r="J52" s="357"/>
    </row>
    <row r="53" spans="1:10" ht="72">
      <c r="A53" s="623" t="s">
        <v>49</v>
      </c>
      <c r="B53" s="616" t="s">
        <v>1695</v>
      </c>
      <c r="C53" s="1049" t="s">
        <v>1092</v>
      </c>
      <c r="D53" s="617">
        <v>2</v>
      </c>
      <c r="E53" s="618" t="s">
        <v>548</v>
      </c>
      <c r="F53" s="619"/>
      <c r="G53" s="620"/>
      <c r="J53" s="357"/>
    </row>
    <row r="54" spans="1:10" ht="18">
      <c r="A54" s="623"/>
      <c r="B54" s="616"/>
      <c r="C54" s="616"/>
      <c r="D54" s="617"/>
      <c r="E54" s="618"/>
      <c r="F54" s="619"/>
      <c r="G54" s="620"/>
      <c r="J54" s="357"/>
    </row>
    <row r="55" spans="1:10" ht="72">
      <c r="A55" s="623" t="s">
        <v>50</v>
      </c>
      <c r="B55" s="616" t="s">
        <v>1696</v>
      </c>
      <c r="C55" s="1049" t="s">
        <v>1093</v>
      </c>
      <c r="D55" s="617">
        <v>3</v>
      </c>
      <c r="E55" s="618" t="s">
        <v>548</v>
      </c>
      <c r="F55" s="619"/>
      <c r="G55" s="620"/>
      <c r="J55" s="357"/>
    </row>
    <row r="56" spans="1:10" ht="18">
      <c r="A56" s="623"/>
      <c r="B56" s="616"/>
      <c r="C56" s="616"/>
      <c r="D56" s="617"/>
      <c r="E56" s="618"/>
      <c r="F56" s="619"/>
      <c r="G56" s="620"/>
      <c r="J56" s="357"/>
    </row>
    <row r="57" spans="1:10" ht="72">
      <c r="A57" s="623" t="s">
        <v>52</v>
      </c>
      <c r="B57" s="616" t="s">
        <v>1697</v>
      </c>
      <c r="C57" s="1049" t="s">
        <v>1094</v>
      </c>
      <c r="D57" s="617">
        <v>2</v>
      </c>
      <c r="E57" s="618" t="s">
        <v>548</v>
      </c>
      <c r="F57" s="619"/>
      <c r="G57" s="620"/>
      <c r="J57" s="357"/>
    </row>
    <row r="58" spans="1:10" ht="18">
      <c r="A58" s="623"/>
      <c r="B58" s="616"/>
      <c r="C58" s="616"/>
      <c r="D58" s="617"/>
      <c r="E58" s="618"/>
      <c r="F58" s="619"/>
      <c r="G58" s="620"/>
      <c r="J58" s="357"/>
    </row>
    <row r="59" spans="1:10" ht="126">
      <c r="A59" s="623" t="s">
        <v>53</v>
      </c>
      <c r="B59" s="616" t="s">
        <v>1698</v>
      </c>
      <c r="C59" s="1049" t="s">
        <v>1095</v>
      </c>
      <c r="D59" s="617">
        <v>4</v>
      </c>
      <c r="E59" s="618" t="s">
        <v>548</v>
      </c>
      <c r="F59" s="619"/>
      <c r="G59" s="620"/>
      <c r="J59" s="357"/>
    </row>
    <row r="60" spans="1:10" ht="18">
      <c r="A60" s="623"/>
      <c r="B60" s="616"/>
      <c r="C60" s="616"/>
      <c r="D60" s="617"/>
      <c r="E60" s="618"/>
      <c r="F60" s="619"/>
      <c r="G60" s="620"/>
      <c r="J60" s="358"/>
    </row>
    <row r="61" spans="1:10" ht="108">
      <c r="A61" s="623" t="s">
        <v>54</v>
      </c>
      <c r="B61" s="616" t="s">
        <v>1699</v>
      </c>
      <c r="C61" s="1049" t="s">
        <v>1096</v>
      </c>
      <c r="D61" s="617">
        <v>1</v>
      </c>
      <c r="E61" s="618" t="s">
        <v>735</v>
      </c>
      <c r="F61" s="619"/>
      <c r="G61" s="620"/>
      <c r="J61" s="358"/>
    </row>
    <row r="62" spans="1:10" ht="18">
      <c r="A62" s="623"/>
      <c r="B62" s="616"/>
      <c r="C62" s="1049"/>
      <c r="D62" s="617"/>
      <c r="E62" s="618"/>
      <c r="F62" s="619"/>
      <c r="G62" s="620"/>
      <c r="J62" s="610"/>
    </row>
    <row r="63" spans="1:10" ht="18">
      <c r="A63" s="623"/>
      <c r="B63" s="616"/>
      <c r="C63" s="1049"/>
      <c r="D63" s="617"/>
      <c r="E63" s="618"/>
      <c r="F63" s="619"/>
      <c r="G63" s="620"/>
      <c r="J63" s="610"/>
    </row>
    <row r="64" spans="1:10" ht="18">
      <c r="A64" s="623"/>
      <c r="B64" s="616"/>
      <c r="C64" s="1049"/>
      <c r="D64" s="617"/>
      <c r="E64" s="618"/>
      <c r="F64" s="619"/>
      <c r="G64" s="620"/>
      <c r="J64" s="610"/>
    </row>
    <row r="65" spans="1:10" ht="18">
      <c r="A65" s="623"/>
      <c r="B65" s="616"/>
      <c r="C65" s="1049"/>
      <c r="D65" s="617"/>
      <c r="E65" s="618"/>
      <c r="F65" s="619"/>
      <c r="G65" s="620"/>
      <c r="J65" s="610"/>
    </row>
    <row r="66" spans="1:10" ht="18">
      <c r="A66" s="623"/>
      <c r="B66" s="616"/>
      <c r="C66" s="1049"/>
      <c r="D66" s="617"/>
      <c r="E66" s="618"/>
      <c r="F66" s="619"/>
      <c r="G66" s="620"/>
      <c r="J66" s="610"/>
    </row>
    <row r="67" spans="1:10" ht="18">
      <c r="A67" s="623"/>
      <c r="B67" s="616"/>
      <c r="C67" s="1049"/>
      <c r="D67" s="617"/>
      <c r="E67" s="618"/>
      <c r="F67" s="619"/>
      <c r="G67" s="620"/>
      <c r="J67" s="610"/>
    </row>
    <row r="68" spans="1:10" ht="18">
      <c r="A68" s="623"/>
      <c r="B68" s="616"/>
      <c r="C68" s="1049"/>
      <c r="D68" s="617"/>
      <c r="E68" s="618"/>
      <c r="F68" s="619"/>
      <c r="G68" s="620"/>
      <c r="J68" s="610"/>
    </row>
    <row r="69" spans="1:10" ht="18">
      <c r="A69" s="623"/>
      <c r="B69" s="616"/>
      <c r="C69" s="1049"/>
      <c r="D69" s="617"/>
      <c r="E69" s="618"/>
      <c r="F69" s="619"/>
      <c r="G69" s="620"/>
      <c r="J69" s="610"/>
    </row>
    <row r="70" spans="1:10" ht="18">
      <c r="A70" s="623"/>
      <c r="B70" s="616"/>
      <c r="C70" s="1049"/>
      <c r="D70" s="617"/>
      <c r="E70" s="618"/>
      <c r="F70" s="619"/>
      <c r="G70" s="620"/>
      <c r="J70" s="610"/>
    </row>
    <row r="71" spans="1:10" ht="18">
      <c r="A71" s="623"/>
      <c r="B71" s="616"/>
      <c r="C71" s="1049"/>
      <c r="D71" s="617"/>
      <c r="E71" s="618"/>
      <c r="F71" s="619"/>
      <c r="G71" s="620"/>
      <c r="J71" s="610"/>
    </row>
    <row r="72" spans="1:10" ht="18">
      <c r="A72" s="623"/>
      <c r="B72" s="616"/>
      <c r="C72" s="1049"/>
      <c r="D72" s="617"/>
      <c r="E72" s="618"/>
      <c r="F72" s="619"/>
      <c r="G72" s="620"/>
      <c r="J72" s="610"/>
    </row>
    <row r="73" spans="1:10" ht="18">
      <c r="A73" s="623"/>
      <c r="B73" s="616"/>
      <c r="C73" s="1049"/>
      <c r="D73" s="617"/>
      <c r="E73" s="618"/>
      <c r="F73" s="619"/>
      <c r="G73" s="620"/>
      <c r="J73" s="610"/>
    </row>
    <row r="74" spans="1:10" ht="18">
      <c r="A74" s="623"/>
      <c r="B74" s="616"/>
      <c r="C74" s="1049"/>
      <c r="D74" s="617"/>
      <c r="E74" s="618"/>
      <c r="F74" s="619"/>
      <c r="G74" s="620"/>
      <c r="J74" s="610"/>
    </row>
    <row r="75" spans="1:10" ht="18">
      <c r="A75" s="623"/>
      <c r="B75" s="616"/>
      <c r="C75" s="1049"/>
      <c r="D75" s="617"/>
      <c r="E75" s="618"/>
      <c r="F75" s="619"/>
      <c r="G75" s="620"/>
      <c r="J75" s="610"/>
    </row>
    <row r="76" spans="1:10" ht="18">
      <c r="A76" s="623"/>
      <c r="B76" s="621" t="s">
        <v>1481</v>
      </c>
      <c r="C76" s="1049"/>
      <c r="D76" s="617"/>
      <c r="E76" s="618"/>
      <c r="F76" s="619"/>
      <c r="G76" s="603"/>
      <c r="J76" s="610"/>
    </row>
    <row r="77" spans="1:10" ht="18">
      <c r="A77" s="623"/>
      <c r="B77" s="616"/>
      <c r="C77" s="1049"/>
      <c r="D77" s="617"/>
      <c r="E77" s="618"/>
      <c r="F77" s="619"/>
      <c r="G77" s="620"/>
      <c r="J77" s="610"/>
    </row>
    <row r="78" spans="1:10" ht="18">
      <c r="A78" s="623"/>
      <c r="B78" s="616"/>
      <c r="C78" s="1049"/>
      <c r="D78" s="617"/>
      <c r="E78" s="618"/>
      <c r="F78" s="619"/>
      <c r="G78" s="620"/>
      <c r="J78" s="610"/>
    </row>
    <row r="79" spans="1:10" ht="18">
      <c r="A79" s="622"/>
      <c r="B79" s="611"/>
      <c r="C79" s="1044"/>
      <c r="D79" s="612"/>
      <c r="E79" s="613"/>
      <c r="F79" s="614"/>
      <c r="G79" s="615"/>
      <c r="J79" s="610"/>
    </row>
    <row r="80" spans="1:10" ht="18">
      <c r="A80" s="623"/>
      <c r="B80" s="616"/>
      <c r="C80" s="1049"/>
      <c r="D80" s="617"/>
      <c r="E80" s="618"/>
      <c r="F80" s="619"/>
      <c r="G80" s="620"/>
      <c r="J80" s="610"/>
    </row>
    <row r="81" spans="1:10" ht="18">
      <c r="A81" s="623"/>
      <c r="B81" s="621" t="s">
        <v>1482</v>
      </c>
      <c r="C81" s="1049"/>
      <c r="D81" s="617"/>
      <c r="E81" s="618"/>
      <c r="F81" s="619"/>
      <c r="G81" s="615"/>
      <c r="J81" s="610"/>
    </row>
    <row r="82" spans="1:10" ht="18">
      <c r="A82" s="623"/>
      <c r="B82" s="616"/>
      <c r="C82" s="616"/>
      <c r="D82" s="617"/>
      <c r="E82" s="618"/>
      <c r="F82" s="619"/>
      <c r="G82" s="620"/>
      <c r="J82" s="610"/>
    </row>
    <row r="83" spans="1:10" ht="54">
      <c r="A83" s="1047"/>
      <c r="B83" s="1048" t="s">
        <v>1097</v>
      </c>
      <c r="C83" s="1047"/>
      <c r="D83" s="1047"/>
      <c r="E83" s="1047"/>
      <c r="F83" s="1047"/>
      <c r="G83" s="1047"/>
    </row>
    <row r="84" spans="1:10" ht="18">
      <c r="A84" s="1054"/>
      <c r="B84" s="1054"/>
      <c r="C84" s="1054"/>
      <c r="D84" s="1054"/>
      <c r="E84" s="1054"/>
      <c r="F84" s="1054"/>
      <c r="G84" s="1054"/>
    </row>
    <row r="85" spans="1:10" ht="266.25" customHeight="1">
      <c r="A85" s="623" t="s">
        <v>49</v>
      </c>
      <c r="B85" s="616" t="s">
        <v>1700</v>
      </c>
      <c r="C85" s="1049" t="s">
        <v>1098</v>
      </c>
      <c r="D85" s="617">
        <v>3</v>
      </c>
      <c r="E85" s="618" t="s">
        <v>548</v>
      </c>
      <c r="F85" s="619"/>
      <c r="G85" s="620"/>
      <c r="J85" s="357"/>
    </row>
    <row r="86" spans="1:10" ht="18">
      <c r="A86" s="623"/>
      <c r="B86" s="616"/>
      <c r="C86" s="616"/>
      <c r="D86" s="617"/>
      <c r="E86" s="618"/>
      <c r="F86" s="619"/>
      <c r="G86" s="620"/>
      <c r="J86" s="610"/>
    </row>
    <row r="87" spans="1:10" ht="18">
      <c r="A87" s="623"/>
      <c r="B87" s="616"/>
      <c r="C87" s="616"/>
      <c r="D87" s="617"/>
      <c r="E87" s="618"/>
      <c r="F87" s="619"/>
      <c r="G87" s="620"/>
      <c r="J87" s="610"/>
    </row>
    <row r="88" spans="1:10" ht="18">
      <c r="A88" s="623"/>
      <c r="B88" s="616"/>
      <c r="C88" s="616"/>
      <c r="D88" s="617"/>
      <c r="E88" s="618"/>
      <c r="F88" s="619"/>
      <c r="G88" s="620"/>
      <c r="J88" s="610"/>
    </row>
    <row r="89" spans="1:10" ht="18">
      <c r="A89" s="623"/>
      <c r="B89" s="616"/>
      <c r="C89" s="616"/>
      <c r="D89" s="617"/>
      <c r="E89" s="618"/>
      <c r="F89" s="619"/>
      <c r="G89" s="620"/>
      <c r="J89" s="610"/>
    </row>
    <row r="90" spans="1:10" ht="18">
      <c r="A90" s="623"/>
      <c r="B90" s="616"/>
      <c r="C90" s="616"/>
      <c r="D90" s="617"/>
      <c r="E90" s="618"/>
      <c r="F90" s="619"/>
      <c r="G90" s="620"/>
      <c r="J90" s="610"/>
    </row>
    <row r="91" spans="1:10" ht="18">
      <c r="A91" s="623"/>
      <c r="B91" s="616"/>
      <c r="C91" s="616"/>
      <c r="D91" s="617"/>
      <c r="E91" s="618"/>
      <c r="F91" s="619"/>
      <c r="G91" s="620"/>
      <c r="J91" s="610"/>
    </row>
    <row r="92" spans="1:10" ht="18">
      <c r="A92" s="623"/>
      <c r="B92" s="616"/>
      <c r="C92" s="616"/>
      <c r="D92" s="617"/>
      <c r="E92" s="618"/>
      <c r="F92" s="619"/>
      <c r="G92" s="620"/>
      <c r="J92" s="610"/>
    </row>
    <row r="93" spans="1:10" ht="18">
      <c r="A93" s="623"/>
      <c r="B93" s="616"/>
      <c r="C93" s="616"/>
      <c r="D93" s="617"/>
      <c r="E93" s="618"/>
      <c r="F93" s="619"/>
      <c r="G93" s="620"/>
      <c r="J93" s="610"/>
    </row>
    <row r="94" spans="1:10" ht="18">
      <c r="A94" s="623"/>
      <c r="B94" s="616"/>
      <c r="C94" s="616"/>
      <c r="D94" s="617"/>
      <c r="E94" s="618"/>
      <c r="F94" s="619"/>
      <c r="G94" s="620"/>
      <c r="J94" s="610"/>
    </row>
    <row r="95" spans="1:10" ht="18">
      <c r="A95" s="623"/>
      <c r="B95" s="616"/>
      <c r="C95" s="616"/>
      <c r="D95" s="617"/>
      <c r="E95" s="618"/>
      <c r="F95" s="619"/>
      <c r="G95" s="620"/>
      <c r="J95" s="610"/>
    </row>
    <row r="96" spans="1:10" ht="18">
      <c r="A96" s="623"/>
      <c r="B96" s="616"/>
      <c r="C96" s="616"/>
      <c r="D96" s="617"/>
      <c r="E96" s="618"/>
      <c r="F96" s="619"/>
      <c r="G96" s="620"/>
      <c r="J96" s="610"/>
    </row>
    <row r="97" spans="1:10" ht="18">
      <c r="A97" s="623"/>
      <c r="B97" s="616"/>
      <c r="C97" s="616"/>
      <c r="D97" s="617"/>
      <c r="E97" s="618"/>
      <c r="F97" s="619"/>
      <c r="G97" s="620"/>
      <c r="J97" s="610"/>
    </row>
    <row r="98" spans="1:10" ht="18">
      <c r="A98" s="623"/>
      <c r="B98" s="616"/>
      <c r="C98" s="616"/>
      <c r="D98" s="617"/>
      <c r="E98" s="618"/>
      <c r="F98" s="619"/>
      <c r="G98" s="620"/>
      <c r="J98" s="610"/>
    </row>
    <row r="99" spans="1:10" ht="18">
      <c r="A99" s="623"/>
      <c r="B99" s="616"/>
      <c r="C99" s="616"/>
      <c r="D99" s="617"/>
      <c r="E99" s="618"/>
      <c r="F99" s="619"/>
      <c r="G99" s="620"/>
      <c r="J99" s="610"/>
    </row>
    <row r="100" spans="1:10" ht="18">
      <c r="A100" s="623"/>
      <c r="B100" s="616"/>
      <c r="C100" s="616"/>
      <c r="D100" s="617"/>
      <c r="E100" s="618"/>
      <c r="F100" s="619"/>
      <c r="G100" s="620"/>
      <c r="J100" s="610"/>
    </row>
    <row r="101" spans="1:10" ht="18">
      <c r="A101" s="623"/>
      <c r="B101" s="616"/>
      <c r="C101" s="616"/>
      <c r="D101" s="617"/>
      <c r="E101" s="618"/>
      <c r="F101" s="619"/>
      <c r="G101" s="620"/>
      <c r="J101" s="610"/>
    </row>
    <row r="102" spans="1:10" ht="18">
      <c r="A102" s="623"/>
      <c r="B102" s="616"/>
      <c r="C102" s="616"/>
      <c r="D102" s="617"/>
      <c r="E102" s="618"/>
      <c r="F102" s="619"/>
      <c r="G102" s="620"/>
      <c r="J102" s="610"/>
    </row>
    <row r="103" spans="1:10" ht="18">
      <c r="A103" s="623"/>
      <c r="B103" s="616"/>
      <c r="C103" s="616"/>
      <c r="D103" s="617"/>
      <c r="E103" s="618"/>
      <c r="F103" s="619"/>
      <c r="G103" s="620"/>
      <c r="J103" s="610"/>
    </row>
    <row r="104" spans="1:10" ht="18">
      <c r="A104" s="623"/>
      <c r="B104" s="616"/>
      <c r="C104" s="616"/>
      <c r="D104" s="617"/>
      <c r="E104" s="618"/>
      <c r="F104" s="619"/>
      <c r="G104" s="620"/>
      <c r="J104" s="610"/>
    </row>
    <row r="105" spans="1:10" ht="18">
      <c r="A105" s="623"/>
      <c r="B105" s="616"/>
      <c r="C105" s="616"/>
      <c r="D105" s="617"/>
      <c r="E105" s="618"/>
      <c r="F105" s="619"/>
      <c r="G105" s="620"/>
      <c r="J105" s="610"/>
    </row>
    <row r="106" spans="1:10" ht="18">
      <c r="A106" s="623"/>
      <c r="B106" s="616"/>
      <c r="C106" s="616"/>
      <c r="D106" s="617"/>
      <c r="E106" s="618"/>
      <c r="F106" s="619"/>
      <c r="G106" s="620"/>
      <c r="J106" s="610"/>
    </row>
    <row r="107" spans="1:10" ht="18">
      <c r="A107" s="623"/>
      <c r="B107" s="616"/>
      <c r="C107" s="616"/>
      <c r="D107" s="617"/>
      <c r="E107" s="618"/>
      <c r="F107" s="619"/>
      <c r="G107" s="620"/>
      <c r="J107" s="610"/>
    </row>
    <row r="108" spans="1:10" ht="18">
      <c r="A108" s="623"/>
      <c r="B108" s="616"/>
      <c r="C108" s="616"/>
      <c r="D108" s="617"/>
      <c r="E108" s="618"/>
      <c r="F108" s="619"/>
      <c r="G108" s="620"/>
      <c r="J108" s="610"/>
    </row>
    <row r="109" spans="1:10" ht="18">
      <c r="A109" s="623"/>
      <c r="B109" s="616"/>
      <c r="C109" s="616"/>
      <c r="D109" s="617"/>
      <c r="E109" s="618"/>
      <c r="F109" s="619"/>
      <c r="G109" s="620"/>
      <c r="J109" s="610"/>
    </row>
    <row r="110" spans="1:10" ht="18">
      <c r="A110" s="623"/>
      <c r="B110" s="616"/>
      <c r="C110" s="616"/>
      <c r="D110" s="617"/>
      <c r="E110" s="618"/>
      <c r="F110" s="619"/>
      <c r="G110" s="620"/>
      <c r="J110" s="610"/>
    </row>
    <row r="111" spans="1:10" ht="18">
      <c r="A111" s="623"/>
      <c r="B111" s="621" t="s">
        <v>1540</v>
      </c>
      <c r="C111" s="621" t="s">
        <v>1481</v>
      </c>
      <c r="D111" s="617"/>
      <c r="E111" s="618"/>
      <c r="F111" s="619"/>
      <c r="G111" s="603"/>
      <c r="J111" s="610"/>
    </row>
    <row r="112" spans="1:10" ht="18">
      <c r="A112" s="623"/>
      <c r="B112" s="621"/>
      <c r="C112" s="616"/>
      <c r="D112" s="617"/>
      <c r="E112" s="618"/>
      <c r="F112" s="619"/>
      <c r="G112" s="620"/>
      <c r="J112" s="610"/>
    </row>
    <row r="113" spans="1:10" ht="18">
      <c r="A113" s="622"/>
      <c r="B113" s="925"/>
      <c r="C113" s="611"/>
      <c r="D113" s="612"/>
      <c r="E113" s="613"/>
      <c r="F113" s="614"/>
      <c r="G113" s="615"/>
      <c r="J113" s="610"/>
    </row>
    <row r="114" spans="1:10" ht="18">
      <c r="A114" s="598"/>
      <c r="B114" s="926"/>
      <c r="C114" s="599"/>
      <c r="D114" s="600"/>
      <c r="E114" s="601"/>
      <c r="F114" s="602"/>
      <c r="G114" s="603"/>
      <c r="J114" s="610"/>
    </row>
    <row r="115" spans="1:10" ht="18">
      <c r="A115" s="623"/>
      <c r="B115" s="621" t="s">
        <v>1541</v>
      </c>
      <c r="C115" s="621" t="s">
        <v>1482</v>
      </c>
      <c r="D115" s="617"/>
      <c r="E115" s="618"/>
      <c r="F115" s="619"/>
      <c r="G115" s="615"/>
      <c r="J115" s="610"/>
    </row>
    <row r="116" spans="1:10" ht="18">
      <c r="A116" s="623"/>
      <c r="B116" s="616"/>
      <c r="C116" s="616"/>
      <c r="D116" s="617"/>
      <c r="E116" s="618"/>
      <c r="F116" s="619"/>
      <c r="G116" s="620"/>
      <c r="J116" s="610"/>
    </row>
    <row r="117" spans="1:10" ht="54">
      <c r="A117" s="1047"/>
      <c r="B117" s="1055" t="s">
        <v>1099</v>
      </c>
      <c r="C117" s="1047"/>
      <c r="D117" s="1047"/>
      <c r="E117" s="1047"/>
      <c r="F117" s="1047"/>
      <c r="G117" s="1047"/>
    </row>
    <row r="118" spans="1:10" ht="18">
      <c r="A118" s="1054"/>
      <c r="B118" s="1054"/>
      <c r="C118" s="1054"/>
      <c r="D118" s="1054"/>
      <c r="E118" s="1054"/>
      <c r="F118" s="1054"/>
      <c r="G118" s="1054"/>
    </row>
    <row r="119" spans="1:10" ht="324">
      <c r="A119" s="623" t="s">
        <v>49</v>
      </c>
      <c r="B119" s="616" t="s">
        <v>1701</v>
      </c>
      <c r="C119" s="1049" t="s">
        <v>1100</v>
      </c>
      <c r="D119" s="617">
        <v>1</v>
      </c>
      <c r="E119" s="618" t="s">
        <v>548</v>
      </c>
      <c r="F119" s="619"/>
      <c r="G119" s="620"/>
      <c r="J119" s="357"/>
    </row>
    <row r="120" spans="1:10" ht="54">
      <c r="A120" s="1047"/>
      <c r="B120" s="1048" t="s">
        <v>1101</v>
      </c>
      <c r="C120" s="1047"/>
      <c r="D120" s="1047"/>
      <c r="E120" s="1047"/>
      <c r="F120" s="1047"/>
      <c r="G120" s="1047"/>
    </row>
    <row r="121" spans="1:10" ht="234">
      <c r="A121" s="623" t="s">
        <v>50</v>
      </c>
      <c r="B121" s="616" t="s">
        <v>1702</v>
      </c>
      <c r="C121" s="1049" t="s">
        <v>1102</v>
      </c>
      <c r="D121" s="617">
        <v>3</v>
      </c>
      <c r="E121" s="618" t="s">
        <v>548</v>
      </c>
      <c r="F121" s="619"/>
      <c r="G121" s="620"/>
      <c r="J121" s="357"/>
    </row>
    <row r="122" spans="1:10" ht="18">
      <c r="A122" s="623"/>
      <c r="B122" s="616"/>
      <c r="C122" s="1049"/>
      <c r="D122" s="617"/>
      <c r="E122" s="618"/>
      <c r="F122" s="619"/>
      <c r="G122" s="620"/>
      <c r="J122" s="610"/>
    </row>
    <row r="123" spans="1:10" ht="18">
      <c r="A123" s="623"/>
      <c r="B123" s="616"/>
      <c r="C123" s="1049"/>
      <c r="D123" s="617"/>
      <c r="E123" s="618"/>
      <c r="F123" s="619"/>
      <c r="G123" s="620"/>
      <c r="J123" s="610"/>
    </row>
    <row r="124" spans="1:10" ht="18">
      <c r="A124" s="623"/>
      <c r="B124" s="616"/>
      <c r="C124" s="1049"/>
      <c r="D124" s="617"/>
      <c r="E124" s="618"/>
      <c r="F124" s="619"/>
      <c r="G124" s="620"/>
      <c r="J124" s="610"/>
    </row>
    <row r="125" spans="1:10" ht="18">
      <c r="A125" s="623"/>
      <c r="B125" s="616"/>
      <c r="C125" s="1049"/>
      <c r="D125" s="617"/>
      <c r="E125" s="618"/>
      <c r="F125" s="619"/>
      <c r="G125" s="620"/>
      <c r="J125" s="610"/>
    </row>
    <row r="126" spans="1:10" ht="18">
      <c r="A126" s="623"/>
      <c r="B126" s="616"/>
      <c r="C126" s="1049"/>
      <c r="D126" s="617"/>
      <c r="E126" s="618"/>
      <c r="F126" s="619"/>
      <c r="G126" s="620"/>
      <c r="J126" s="610"/>
    </row>
    <row r="127" spans="1:10" ht="18">
      <c r="A127" s="623"/>
      <c r="B127" s="621" t="s">
        <v>1481</v>
      </c>
      <c r="C127" s="1049"/>
      <c r="D127" s="617"/>
      <c r="E127" s="618"/>
      <c r="F127" s="619"/>
      <c r="G127" s="603"/>
      <c r="J127" s="610"/>
    </row>
    <row r="128" spans="1:10" ht="18">
      <c r="A128" s="623"/>
      <c r="B128" s="616"/>
      <c r="C128" s="1049"/>
      <c r="D128" s="617"/>
      <c r="E128" s="618"/>
      <c r="F128" s="619"/>
      <c r="G128" s="620"/>
      <c r="J128" s="610"/>
    </row>
    <row r="129" spans="1:10" ht="18">
      <c r="A129" s="623"/>
      <c r="B129" s="616"/>
      <c r="C129" s="1049"/>
      <c r="D129" s="617"/>
      <c r="E129" s="618"/>
      <c r="F129" s="619"/>
      <c r="G129" s="620"/>
      <c r="J129" s="610"/>
    </row>
    <row r="130" spans="1:10" ht="18">
      <c r="A130" s="622"/>
      <c r="B130" s="611"/>
      <c r="C130" s="1044"/>
      <c r="D130" s="612"/>
      <c r="E130" s="613"/>
      <c r="F130" s="614"/>
      <c r="G130" s="615"/>
      <c r="J130" s="610"/>
    </row>
    <row r="131" spans="1:10" ht="18">
      <c r="A131" s="598"/>
      <c r="B131" s="599"/>
      <c r="C131" s="924"/>
      <c r="D131" s="600"/>
      <c r="E131" s="601"/>
      <c r="F131" s="602"/>
      <c r="G131" s="603"/>
      <c r="J131" s="610"/>
    </row>
    <row r="132" spans="1:10" ht="18">
      <c r="A132" s="623"/>
      <c r="B132" s="621" t="s">
        <v>1482</v>
      </c>
      <c r="C132" s="1049"/>
      <c r="D132" s="617"/>
      <c r="E132" s="618"/>
      <c r="F132" s="619"/>
      <c r="G132" s="615"/>
      <c r="J132" s="610"/>
    </row>
    <row r="133" spans="1:10" ht="18">
      <c r="A133" s="623"/>
      <c r="B133" s="616"/>
      <c r="C133" s="1049"/>
      <c r="D133" s="617"/>
      <c r="E133" s="618"/>
      <c r="F133" s="619"/>
      <c r="G133" s="620"/>
      <c r="J133" s="610"/>
    </row>
    <row r="134" spans="1:10" ht="54">
      <c r="A134" s="1047"/>
      <c r="B134" s="1048" t="s">
        <v>1103</v>
      </c>
      <c r="C134" s="1047"/>
      <c r="D134" s="1047"/>
      <c r="E134" s="1047"/>
      <c r="F134" s="1047"/>
      <c r="G134" s="1047"/>
    </row>
    <row r="135" spans="1:10" ht="243.75" customHeight="1">
      <c r="A135" s="623" t="s">
        <v>49</v>
      </c>
      <c r="B135" s="616" t="s">
        <v>1703</v>
      </c>
      <c r="C135" s="1049" t="s">
        <v>1104</v>
      </c>
      <c r="D135" s="617">
        <v>8</v>
      </c>
      <c r="E135" s="618" t="s">
        <v>548</v>
      </c>
      <c r="F135" s="619"/>
      <c r="G135" s="620"/>
      <c r="J135" s="357"/>
    </row>
    <row r="136" spans="1:10" ht="18">
      <c r="A136" s="623"/>
      <c r="B136" s="616"/>
      <c r="C136" s="616"/>
      <c r="D136" s="617"/>
      <c r="E136" s="618"/>
      <c r="F136" s="619"/>
      <c r="G136" s="620"/>
      <c r="J136" s="610"/>
    </row>
    <row r="137" spans="1:10" ht="54">
      <c r="A137" s="1047"/>
      <c r="B137" s="1055" t="s">
        <v>1105</v>
      </c>
      <c r="C137" s="1047"/>
      <c r="D137" s="1047"/>
      <c r="E137" s="1047"/>
      <c r="F137" s="1047"/>
      <c r="G137" s="1047"/>
    </row>
    <row r="138" spans="1:10" ht="270">
      <c r="A138" s="607" t="s">
        <v>50</v>
      </c>
      <c r="B138" s="616" t="s">
        <v>1704</v>
      </c>
      <c r="C138" s="1049" t="s">
        <v>1106</v>
      </c>
      <c r="D138" s="617">
        <v>2</v>
      </c>
      <c r="E138" s="618" t="s">
        <v>548</v>
      </c>
      <c r="F138" s="619"/>
      <c r="G138" s="608"/>
      <c r="J138" s="357"/>
    </row>
    <row r="139" spans="1:10" ht="18">
      <c r="A139" s="607"/>
      <c r="B139" s="616"/>
      <c r="C139" s="1049"/>
      <c r="D139" s="617"/>
      <c r="E139" s="618"/>
      <c r="F139" s="619"/>
      <c r="G139" s="608"/>
      <c r="J139" s="610"/>
    </row>
    <row r="140" spans="1:10" ht="18">
      <c r="A140" s="607"/>
      <c r="B140" s="616"/>
      <c r="C140" s="1049"/>
      <c r="D140" s="617"/>
      <c r="E140" s="618"/>
      <c r="F140" s="619"/>
      <c r="G140" s="608"/>
      <c r="J140" s="610"/>
    </row>
    <row r="141" spans="1:10" ht="18">
      <c r="A141" s="607"/>
      <c r="B141" s="616"/>
      <c r="C141" s="1049"/>
      <c r="D141" s="617"/>
      <c r="E141" s="618"/>
      <c r="F141" s="619"/>
      <c r="G141" s="608"/>
      <c r="J141" s="610"/>
    </row>
    <row r="142" spans="1:10" ht="18">
      <c r="A142" s="607"/>
      <c r="B142" s="616"/>
      <c r="C142" s="1049"/>
      <c r="D142" s="617"/>
      <c r="E142" s="618"/>
      <c r="F142" s="619"/>
      <c r="G142" s="608"/>
      <c r="J142" s="610"/>
    </row>
    <row r="143" spans="1:10" ht="18">
      <c r="A143" s="607"/>
      <c r="B143" s="616"/>
      <c r="C143" s="1049"/>
      <c r="D143" s="617"/>
      <c r="E143" s="618"/>
      <c r="F143" s="619"/>
      <c r="G143" s="608"/>
      <c r="J143" s="610"/>
    </row>
    <row r="144" spans="1:10" ht="18">
      <c r="A144" s="607"/>
      <c r="B144" s="621" t="s">
        <v>1481</v>
      </c>
      <c r="C144" s="1049"/>
      <c r="D144" s="617"/>
      <c r="E144" s="618"/>
      <c r="F144" s="619"/>
      <c r="G144" s="603"/>
      <c r="J144" s="610"/>
    </row>
    <row r="145" spans="1:10" ht="18">
      <c r="A145" s="607"/>
      <c r="B145" s="616"/>
      <c r="C145" s="1049"/>
      <c r="D145" s="617"/>
      <c r="E145" s="618"/>
      <c r="F145" s="619"/>
      <c r="G145" s="620"/>
      <c r="J145" s="610"/>
    </row>
    <row r="146" spans="1:10" ht="18">
      <c r="A146" s="607"/>
      <c r="B146" s="616"/>
      <c r="C146" s="1049"/>
      <c r="D146" s="617"/>
      <c r="E146" s="618"/>
      <c r="F146" s="619"/>
      <c r="G146" s="620"/>
      <c r="J146" s="610"/>
    </row>
    <row r="147" spans="1:10" ht="18">
      <c r="A147" s="607"/>
      <c r="B147" s="616"/>
      <c r="C147" s="1049"/>
      <c r="D147" s="617"/>
      <c r="E147" s="618"/>
      <c r="F147" s="619"/>
      <c r="G147" s="620"/>
      <c r="J147" s="610"/>
    </row>
    <row r="148" spans="1:10" ht="18">
      <c r="A148" s="607"/>
      <c r="B148" s="616"/>
      <c r="C148" s="1049"/>
      <c r="D148" s="617"/>
      <c r="E148" s="618"/>
      <c r="F148" s="619"/>
      <c r="G148" s="620"/>
      <c r="J148" s="610"/>
    </row>
    <row r="149" spans="1:10" ht="18">
      <c r="A149" s="607"/>
      <c r="B149" s="616"/>
      <c r="C149" s="1049"/>
      <c r="D149" s="617"/>
      <c r="E149" s="618"/>
      <c r="F149" s="619"/>
      <c r="G149" s="620"/>
      <c r="J149" s="610"/>
    </row>
    <row r="150" spans="1:10" ht="18">
      <c r="A150" s="609"/>
      <c r="B150" s="611"/>
      <c r="C150" s="1044"/>
      <c r="D150" s="612"/>
      <c r="E150" s="613"/>
      <c r="F150" s="614"/>
      <c r="G150" s="615"/>
      <c r="J150" s="610"/>
    </row>
    <row r="151" spans="1:10" ht="18">
      <c r="A151" s="607"/>
      <c r="B151" s="616"/>
      <c r="C151" s="1049"/>
      <c r="D151" s="617"/>
      <c r="E151" s="618"/>
      <c r="F151" s="619"/>
      <c r="G151" s="1063"/>
      <c r="J151" s="610"/>
    </row>
    <row r="152" spans="1:10" ht="18">
      <c r="A152" s="607"/>
      <c r="B152" s="616"/>
      <c r="C152" s="1049"/>
      <c r="D152" s="617"/>
      <c r="E152" s="618"/>
      <c r="F152" s="619"/>
      <c r="G152" s="1063"/>
      <c r="J152" s="610"/>
    </row>
    <row r="153" spans="1:10" ht="18">
      <c r="A153" s="607"/>
      <c r="B153" s="621" t="s">
        <v>1482</v>
      </c>
      <c r="C153" s="1049"/>
      <c r="D153" s="617"/>
      <c r="E153" s="618"/>
      <c r="F153" s="619"/>
      <c r="G153" s="1064"/>
      <c r="J153" s="610"/>
    </row>
    <row r="154" spans="1:10" ht="18">
      <c r="A154" s="607"/>
      <c r="B154" s="616"/>
      <c r="C154" s="1049"/>
      <c r="D154" s="617"/>
      <c r="E154" s="618"/>
      <c r="F154" s="619"/>
      <c r="G154" s="624"/>
      <c r="J154" s="610"/>
    </row>
    <row r="155" spans="1:10" ht="18">
      <c r="A155" s="607"/>
      <c r="B155" s="616"/>
      <c r="C155" s="616"/>
      <c r="D155" s="617"/>
      <c r="E155" s="618"/>
      <c r="F155" s="619"/>
      <c r="G155" s="624"/>
      <c r="J155" s="610"/>
    </row>
    <row r="156" spans="1:10" ht="36">
      <c r="A156" s="1056"/>
      <c r="B156" s="1055" t="s">
        <v>1107</v>
      </c>
      <c r="C156" s="1047"/>
      <c r="D156" s="1047"/>
      <c r="E156" s="1047"/>
      <c r="F156" s="1047"/>
      <c r="G156" s="1056"/>
    </row>
    <row r="157" spans="1:10" ht="18">
      <c r="A157" s="858"/>
      <c r="B157" s="1054"/>
      <c r="C157" s="1054"/>
      <c r="D157" s="1054"/>
      <c r="E157" s="1054"/>
      <c r="F157" s="1054"/>
      <c r="G157" s="625"/>
    </row>
    <row r="158" spans="1:10" ht="297.75" customHeight="1">
      <c r="A158" s="607" t="s">
        <v>50</v>
      </c>
      <c r="B158" s="616" t="s">
        <v>1705</v>
      </c>
      <c r="C158" s="1049" t="s">
        <v>1108</v>
      </c>
      <c r="D158" s="617">
        <v>3</v>
      </c>
      <c r="E158" s="618" t="s">
        <v>548</v>
      </c>
      <c r="F158" s="619"/>
      <c r="G158" s="1061"/>
      <c r="J158" s="359"/>
    </row>
    <row r="159" spans="1:10" ht="18">
      <c r="A159" s="607"/>
      <c r="B159" s="616"/>
      <c r="C159" s="616"/>
      <c r="D159" s="617"/>
      <c r="E159" s="618"/>
      <c r="F159" s="619"/>
      <c r="G159" s="1061"/>
      <c r="J159" s="360"/>
    </row>
    <row r="160" spans="1:10" ht="126">
      <c r="A160" s="607" t="s">
        <v>52</v>
      </c>
      <c r="B160" s="616" t="s">
        <v>1706</v>
      </c>
      <c r="C160" s="1049" t="s">
        <v>1109</v>
      </c>
      <c r="D160" s="617">
        <v>3</v>
      </c>
      <c r="E160" s="618" t="s">
        <v>548</v>
      </c>
      <c r="F160" s="619"/>
      <c r="G160" s="1061"/>
      <c r="J160" s="360"/>
    </row>
    <row r="161" spans="1:10" ht="18">
      <c r="A161" s="607"/>
      <c r="B161" s="616"/>
      <c r="C161" s="616"/>
      <c r="D161" s="617"/>
      <c r="E161" s="618"/>
      <c r="F161" s="619"/>
      <c r="G161" s="624"/>
      <c r="J161" s="610"/>
    </row>
    <row r="162" spans="1:10" ht="18">
      <c r="A162" s="1060"/>
      <c r="B162" s="605" t="s">
        <v>1542</v>
      </c>
      <c r="C162" s="604"/>
      <c r="D162" s="604"/>
      <c r="E162" s="604"/>
      <c r="F162" s="604"/>
      <c r="G162" s="1062"/>
    </row>
  </sheetData>
  <mergeCells count="2">
    <mergeCell ref="A1:G1"/>
    <mergeCell ref="A2:G2"/>
  </mergeCells>
  <pageMargins left="0.7" right="0.7" top="0.75" bottom="0.75" header="0.3" footer="0.3"/>
  <pageSetup paperSize="9" scale="80" orientation="portrait" r:id="rId1"/>
  <rowBreaks count="2" manualBreakCount="2">
    <brk id="49" max="6" man="1"/>
    <brk id="113"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7462B-A0BB-4B2C-BB66-1BDDC721C10F}">
  <dimension ref="A1:K76"/>
  <sheetViews>
    <sheetView view="pageBreakPreview" zoomScale="60" zoomScaleNormal="100" workbookViewId="0">
      <selection activeCell="F7" sqref="F7:T86"/>
    </sheetView>
  </sheetViews>
  <sheetFormatPr defaultColWidth="8.7109375" defaultRowHeight="20.25"/>
  <cols>
    <col min="1" max="1" width="9.140625" style="586" customWidth="1"/>
    <col min="2" max="2" width="42.85546875" style="642" bestFit="1" customWidth="1"/>
    <col min="3" max="3" width="44" style="642" hidden="1" customWidth="1"/>
    <col min="4" max="4" width="8.42578125" style="642" customWidth="1"/>
    <col min="5" max="5" width="9.28515625" style="642" customWidth="1"/>
    <col min="6" max="6" width="16.5703125" style="642" bestFit="1" customWidth="1"/>
    <col min="7" max="7" width="22.7109375" style="586" customWidth="1"/>
    <col min="8" max="9" width="8.7109375" style="586"/>
    <col min="10" max="10" width="11" style="586" customWidth="1"/>
    <col min="11" max="11" width="18.42578125" style="588" bestFit="1" customWidth="1"/>
    <col min="12" max="16384" width="8.7109375" style="586"/>
  </cols>
  <sheetData>
    <row r="1" spans="1:10">
      <c r="A1" s="1279" t="s">
        <v>1110</v>
      </c>
      <c r="B1" s="1279"/>
      <c r="C1" s="1279"/>
      <c r="D1" s="1279"/>
      <c r="E1" s="1279"/>
      <c r="F1" s="1279"/>
      <c r="G1" s="1279"/>
    </row>
    <row r="2" spans="1:10">
      <c r="A2" s="1279" t="s">
        <v>1111</v>
      </c>
      <c r="B2" s="1279"/>
      <c r="C2" s="1279"/>
      <c r="D2" s="1279"/>
      <c r="E2" s="1279"/>
      <c r="F2" s="1279"/>
      <c r="G2" s="1279"/>
    </row>
    <row r="3" spans="1:10">
      <c r="A3" s="1298"/>
      <c r="B3" s="1299"/>
      <c r="C3" s="1299"/>
      <c r="D3" s="1299"/>
      <c r="E3" s="1299"/>
      <c r="F3" s="1299"/>
      <c r="G3" s="1300"/>
    </row>
    <row r="4" spans="1:10" ht="39.75" customHeight="1" thickBot="1">
      <c r="A4" s="976" t="s">
        <v>682</v>
      </c>
      <c r="B4" s="985" t="s">
        <v>978</v>
      </c>
      <c r="C4" s="985" t="s">
        <v>1078</v>
      </c>
      <c r="D4" s="985" t="s">
        <v>979</v>
      </c>
      <c r="E4" s="985" t="s">
        <v>689</v>
      </c>
      <c r="F4" s="985" t="s">
        <v>1074</v>
      </c>
      <c r="G4" s="980" t="s">
        <v>1075</v>
      </c>
    </row>
    <row r="5" spans="1:10" ht="21" customHeight="1" thickBot="1">
      <c r="A5" s="1065"/>
      <c r="B5" s="1301" t="s">
        <v>1112</v>
      </c>
      <c r="C5" s="1011"/>
      <c r="D5" s="1011"/>
      <c r="E5" s="1011"/>
      <c r="F5" s="1011"/>
      <c r="G5" s="1012"/>
    </row>
    <row r="6" spans="1:10" ht="58.5" customHeight="1" thickBot="1">
      <c r="A6" s="1067"/>
      <c r="B6" s="1302"/>
      <c r="C6" s="1009"/>
      <c r="D6" s="1009"/>
      <c r="E6" s="1009"/>
      <c r="F6" s="1009"/>
      <c r="G6" s="1010"/>
    </row>
    <row r="7" spans="1:10" ht="141.75">
      <c r="A7" s="977" t="s">
        <v>49</v>
      </c>
      <c r="B7" s="986" t="s">
        <v>1707</v>
      </c>
      <c r="C7" s="986" t="s">
        <v>1113</v>
      </c>
      <c r="D7" s="987">
        <v>1</v>
      </c>
      <c r="E7" s="988" t="s">
        <v>45</v>
      </c>
      <c r="F7" s="989"/>
      <c r="G7" s="981"/>
      <c r="J7" s="587"/>
    </row>
    <row r="8" spans="1:10">
      <c r="A8" s="628"/>
      <c r="B8" s="990"/>
      <c r="C8" s="990"/>
      <c r="D8" s="991"/>
      <c r="E8" s="701"/>
      <c r="F8" s="874"/>
      <c r="G8" s="629"/>
      <c r="J8" s="587"/>
    </row>
    <row r="9" spans="1:10" ht="303.75">
      <c r="A9" s="628" t="s">
        <v>50</v>
      </c>
      <c r="B9" s="990" t="s">
        <v>1708</v>
      </c>
      <c r="C9" s="990" t="s">
        <v>1114</v>
      </c>
      <c r="D9" s="991">
        <v>1</v>
      </c>
      <c r="E9" s="701" t="s">
        <v>45</v>
      </c>
      <c r="F9" s="874"/>
      <c r="G9" s="629"/>
      <c r="J9" s="587"/>
    </row>
    <row r="10" spans="1:10">
      <c r="A10" s="628"/>
      <c r="B10" s="990"/>
      <c r="C10" s="990"/>
      <c r="D10" s="991"/>
      <c r="E10" s="701"/>
      <c r="F10" s="874"/>
      <c r="G10" s="629"/>
      <c r="J10" s="587"/>
    </row>
    <row r="11" spans="1:10" ht="141.75">
      <c r="A11" s="628" t="s">
        <v>52</v>
      </c>
      <c r="B11" s="990" t="s">
        <v>1709</v>
      </c>
      <c r="C11" s="990" t="s">
        <v>1115</v>
      </c>
      <c r="D11" s="991">
        <v>1</v>
      </c>
      <c r="E11" s="701" t="s">
        <v>45</v>
      </c>
      <c r="F11" s="874"/>
      <c r="G11" s="629"/>
      <c r="J11" s="587"/>
    </row>
    <row r="12" spans="1:10">
      <c r="A12" s="628"/>
      <c r="B12" s="990"/>
      <c r="C12" s="990"/>
      <c r="D12" s="991"/>
      <c r="E12" s="701"/>
      <c r="F12" s="874"/>
      <c r="G12" s="629"/>
      <c r="J12" s="587"/>
    </row>
    <row r="13" spans="1:10">
      <c r="A13" s="628"/>
      <c r="B13" s="990"/>
      <c r="C13" s="990"/>
      <c r="D13" s="991"/>
      <c r="E13" s="701"/>
      <c r="F13" s="874"/>
      <c r="G13" s="629"/>
      <c r="J13" s="587"/>
    </row>
    <row r="14" spans="1:10">
      <c r="A14" s="628"/>
      <c r="B14" s="990"/>
      <c r="C14" s="990"/>
      <c r="D14" s="991"/>
      <c r="E14" s="701"/>
      <c r="F14" s="874"/>
      <c r="G14" s="629"/>
      <c r="J14" s="587"/>
    </row>
    <row r="15" spans="1:10">
      <c r="A15" s="628"/>
      <c r="B15" s="990"/>
      <c r="C15" s="990"/>
      <c r="D15" s="991"/>
      <c r="E15" s="701"/>
      <c r="F15" s="874"/>
      <c r="G15" s="629"/>
      <c r="J15" s="587"/>
    </row>
    <row r="16" spans="1:10">
      <c r="A16" s="628"/>
      <c r="B16" s="990"/>
      <c r="C16" s="990"/>
      <c r="D16" s="991"/>
      <c r="E16" s="701"/>
      <c r="F16" s="874"/>
      <c r="G16" s="629"/>
      <c r="J16" s="587"/>
    </row>
    <row r="17" spans="1:10">
      <c r="A17" s="628"/>
      <c r="B17" s="990"/>
      <c r="C17" s="990"/>
      <c r="D17" s="991"/>
      <c r="E17" s="701"/>
      <c r="F17" s="874"/>
      <c r="G17" s="629"/>
      <c r="J17" s="587"/>
    </row>
    <row r="18" spans="1:10">
      <c r="A18" s="628"/>
      <c r="B18" s="990"/>
      <c r="C18" s="990"/>
      <c r="D18" s="991"/>
      <c r="E18" s="701"/>
      <c r="F18" s="874"/>
      <c r="G18" s="629"/>
      <c r="J18" s="587"/>
    </row>
    <row r="19" spans="1:10">
      <c r="A19" s="628"/>
      <c r="B19" s="992" t="s">
        <v>1540</v>
      </c>
      <c r="C19" s="990"/>
      <c r="D19" s="991"/>
      <c r="E19" s="701"/>
      <c r="F19" s="874"/>
      <c r="G19" s="1018"/>
      <c r="J19" s="587"/>
    </row>
    <row r="20" spans="1:10">
      <c r="A20" s="628"/>
      <c r="B20" s="990"/>
      <c r="C20" s="990"/>
      <c r="D20" s="991"/>
      <c r="E20" s="701"/>
      <c r="F20" s="874"/>
      <c r="G20" s="683"/>
      <c r="J20" s="587"/>
    </row>
    <row r="21" spans="1:10">
      <c r="A21" s="630"/>
      <c r="B21" s="993"/>
      <c r="C21" s="993"/>
      <c r="D21" s="994"/>
      <c r="E21" s="995"/>
      <c r="F21" s="996"/>
      <c r="G21" s="1019"/>
      <c r="J21" s="587"/>
    </row>
    <row r="22" spans="1:10">
      <c r="A22" s="978"/>
      <c r="B22" s="997"/>
      <c r="C22" s="997"/>
      <c r="D22" s="998"/>
      <c r="E22" s="999"/>
      <c r="F22" s="1000"/>
      <c r="G22" s="1018"/>
      <c r="J22" s="587"/>
    </row>
    <row r="23" spans="1:10">
      <c r="A23" s="628"/>
      <c r="B23" s="992" t="s">
        <v>1541</v>
      </c>
      <c r="C23" s="990"/>
      <c r="D23" s="991"/>
      <c r="E23" s="701"/>
      <c r="F23" s="874"/>
      <c r="G23" s="1019"/>
      <c r="J23" s="587"/>
    </row>
    <row r="24" spans="1:10">
      <c r="A24" s="628"/>
      <c r="B24" s="990"/>
      <c r="C24" s="990"/>
      <c r="D24" s="991"/>
      <c r="E24" s="701"/>
      <c r="F24" s="874"/>
      <c r="G24" s="629"/>
      <c r="J24" s="587"/>
    </row>
    <row r="25" spans="1:10" ht="243">
      <c r="A25" s="628" t="s">
        <v>49</v>
      </c>
      <c r="B25" s="990" t="s">
        <v>1710</v>
      </c>
      <c r="C25" s="990" t="s">
        <v>1116</v>
      </c>
      <c r="D25" s="991">
        <v>2</v>
      </c>
      <c r="E25" s="701" t="s">
        <v>548</v>
      </c>
      <c r="F25" s="874"/>
      <c r="G25" s="629"/>
      <c r="J25" s="587"/>
    </row>
    <row r="26" spans="1:10">
      <c r="A26" s="628"/>
      <c r="B26" s="990"/>
      <c r="C26" s="990"/>
      <c r="D26" s="991"/>
      <c r="E26" s="701"/>
      <c r="F26" s="874"/>
      <c r="G26" s="629"/>
      <c r="J26" s="587"/>
    </row>
    <row r="27" spans="1:10" ht="162">
      <c r="A27" s="628" t="s">
        <v>50</v>
      </c>
      <c r="B27" s="990" t="s">
        <v>1711</v>
      </c>
      <c r="C27" s="990" t="s">
        <v>1117</v>
      </c>
      <c r="D27" s="991">
        <v>1</v>
      </c>
      <c r="E27" s="701" t="s">
        <v>45</v>
      </c>
      <c r="F27" s="874"/>
      <c r="G27" s="629"/>
      <c r="J27" s="587"/>
    </row>
    <row r="28" spans="1:10">
      <c r="A28" s="628"/>
      <c r="B28" s="990"/>
      <c r="C28" s="990"/>
      <c r="D28" s="991"/>
      <c r="E28" s="701"/>
      <c r="F28" s="874"/>
      <c r="G28" s="629"/>
      <c r="J28" s="587"/>
    </row>
    <row r="29" spans="1:10" ht="162">
      <c r="A29" s="628" t="s">
        <v>52</v>
      </c>
      <c r="B29" s="990" t="s">
        <v>1712</v>
      </c>
      <c r="C29" s="990" t="s">
        <v>1118</v>
      </c>
      <c r="D29" s="991">
        <v>1</v>
      </c>
      <c r="E29" s="701" t="s">
        <v>45</v>
      </c>
      <c r="F29" s="874"/>
      <c r="G29" s="629"/>
      <c r="J29" s="587"/>
    </row>
    <row r="30" spans="1:10">
      <c r="A30" s="628"/>
      <c r="B30" s="990"/>
      <c r="C30" s="990"/>
      <c r="D30" s="991"/>
      <c r="E30" s="701"/>
      <c r="F30" s="874"/>
      <c r="G30" s="629"/>
      <c r="J30" s="587"/>
    </row>
    <row r="31" spans="1:10" ht="162">
      <c r="A31" s="628" t="s">
        <v>53</v>
      </c>
      <c r="B31" s="990" t="s">
        <v>1713</v>
      </c>
      <c r="C31" s="990" t="s">
        <v>1119</v>
      </c>
      <c r="D31" s="991">
        <v>1</v>
      </c>
      <c r="E31" s="701" t="s">
        <v>45</v>
      </c>
      <c r="F31" s="874"/>
      <c r="G31" s="629"/>
      <c r="J31" s="587"/>
    </row>
    <row r="32" spans="1:10">
      <c r="A32" s="628"/>
      <c r="B32" s="990"/>
      <c r="C32" s="990"/>
      <c r="D32" s="991"/>
      <c r="E32" s="701"/>
      <c r="F32" s="874"/>
      <c r="G32" s="629"/>
    </row>
    <row r="33" spans="1:10">
      <c r="A33" s="628"/>
      <c r="B33" s="990"/>
      <c r="C33" s="990"/>
      <c r="D33" s="991"/>
      <c r="E33" s="701"/>
      <c r="F33" s="874"/>
      <c r="G33" s="629"/>
    </row>
    <row r="34" spans="1:10">
      <c r="A34" s="628"/>
      <c r="B34" s="990"/>
      <c r="C34" s="990"/>
      <c r="D34" s="991"/>
      <c r="E34" s="701"/>
      <c r="F34" s="874"/>
      <c r="G34" s="629"/>
    </row>
    <row r="35" spans="1:10">
      <c r="A35" s="628"/>
      <c r="B35" s="1001" t="s">
        <v>597</v>
      </c>
      <c r="C35" s="990"/>
      <c r="D35" s="991"/>
      <c r="E35" s="701"/>
      <c r="F35" s="874"/>
      <c r="G35" s="1018"/>
    </row>
    <row r="36" spans="1:10">
      <c r="A36" s="630"/>
      <c r="B36" s="993"/>
      <c r="C36" s="993"/>
      <c r="D36" s="994"/>
      <c r="E36" s="995"/>
      <c r="F36" s="996"/>
      <c r="G36" s="1019"/>
    </row>
    <row r="37" spans="1:10">
      <c r="A37" s="975"/>
      <c r="B37" s="990"/>
      <c r="C37" s="990"/>
      <c r="D37" s="991"/>
      <c r="E37" s="701"/>
      <c r="F37" s="874"/>
      <c r="G37" s="1020"/>
    </row>
    <row r="38" spans="1:10">
      <c r="A38" s="975"/>
      <c r="B38" s="1001" t="s">
        <v>551</v>
      </c>
      <c r="C38" s="990"/>
      <c r="D38" s="991"/>
      <c r="E38" s="701"/>
      <c r="F38" s="874"/>
      <c r="G38" s="1021"/>
    </row>
    <row r="39" spans="1:10" ht="21" thickBot="1">
      <c r="A39" s="626"/>
      <c r="B39" s="990"/>
      <c r="C39" s="990"/>
      <c r="D39" s="991"/>
      <c r="E39" s="701"/>
      <c r="F39" s="874"/>
      <c r="G39" s="627"/>
    </row>
    <row r="40" spans="1:10" ht="21" customHeight="1" thickBot="1">
      <c r="A40" s="1066"/>
      <c r="B40" s="1301" t="s">
        <v>1120</v>
      </c>
      <c r="C40" s="1011"/>
      <c r="D40" s="1011"/>
      <c r="E40" s="1011"/>
      <c r="F40" s="1011"/>
      <c r="G40" s="1011"/>
    </row>
    <row r="41" spans="1:10">
      <c r="A41" s="1068"/>
      <c r="B41" s="1303"/>
      <c r="C41" s="1013"/>
      <c r="D41" s="1013"/>
      <c r="E41" s="1013"/>
      <c r="F41" s="1013"/>
      <c r="G41" s="1013"/>
    </row>
    <row r="42" spans="1:10" ht="162">
      <c r="A42" s="692" t="s">
        <v>49</v>
      </c>
      <c r="B42" s="1002" t="s">
        <v>1714</v>
      </c>
      <c r="C42" s="1002" t="s">
        <v>1121</v>
      </c>
      <c r="D42" s="1003">
        <v>1</v>
      </c>
      <c r="E42" s="695" t="s">
        <v>45</v>
      </c>
      <c r="F42" s="881"/>
      <c r="G42" s="982"/>
      <c r="J42" s="587"/>
    </row>
    <row r="43" spans="1:10">
      <c r="A43" s="698"/>
      <c r="B43" s="990"/>
      <c r="C43" s="990"/>
      <c r="D43" s="991"/>
      <c r="E43" s="701"/>
      <c r="F43" s="874"/>
      <c r="G43" s="983"/>
      <c r="J43" s="587"/>
    </row>
    <row r="44" spans="1:10" ht="182.25">
      <c r="A44" s="698" t="s">
        <v>50</v>
      </c>
      <c r="B44" s="990" t="s">
        <v>1715</v>
      </c>
      <c r="C44" s="990" t="s">
        <v>1122</v>
      </c>
      <c r="D44" s="991">
        <v>1</v>
      </c>
      <c r="E44" s="701" t="s">
        <v>45</v>
      </c>
      <c r="F44" s="874"/>
      <c r="G44" s="983"/>
      <c r="J44" s="587"/>
    </row>
    <row r="45" spans="1:10">
      <c r="A45" s="698"/>
      <c r="B45" s="990"/>
      <c r="C45" s="990"/>
      <c r="D45" s="991"/>
      <c r="E45" s="701"/>
      <c r="F45" s="874"/>
      <c r="G45" s="983"/>
      <c r="J45" s="587"/>
    </row>
    <row r="46" spans="1:10" ht="182.25">
      <c r="A46" s="698" t="s">
        <v>52</v>
      </c>
      <c r="B46" s="990" t="s">
        <v>1716</v>
      </c>
      <c r="C46" s="990" t="s">
        <v>1123</v>
      </c>
      <c r="D46" s="991">
        <v>1</v>
      </c>
      <c r="E46" s="701" t="s">
        <v>45</v>
      </c>
      <c r="F46" s="874"/>
      <c r="G46" s="983"/>
      <c r="J46" s="587"/>
    </row>
    <row r="47" spans="1:10">
      <c r="A47" s="698"/>
      <c r="B47" s="990"/>
      <c r="C47" s="990"/>
      <c r="D47" s="991"/>
      <c r="E47" s="701"/>
      <c r="F47" s="874"/>
      <c r="G47" s="983"/>
      <c r="J47" s="587"/>
    </row>
    <row r="48" spans="1:10" ht="162">
      <c r="A48" s="698" t="s">
        <v>53</v>
      </c>
      <c r="B48" s="990" t="s">
        <v>1717</v>
      </c>
      <c r="C48" s="990" t="s">
        <v>1124</v>
      </c>
      <c r="D48" s="991">
        <v>1</v>
      </c>
      <c r="E48" s="701" t="s">
        <v>45</v>
      </c>
      <c r="F48" s="874"/>
      <c r="G48" s="983"/>
      <c r="J48" s="587"/>
    </row>
    <row r="49" spans="1:10">
      <c r="A49" s="698"/>
      <c r="B49" s="990"/>
      <c r="C49" s="990"/>
      <c r="D49" s="991"/>
      <c r="E49" s="701"/>
      <c r="F49" s="874"/>
      <c r="G49" s="983"/>
      <c r="J49" s="587"/>
    </row>
    <row r="50" spans="1:10">
      <c r="A50" s="698"/>
      <c r="B50" s="990"/>
      <c r="C50" s="990"/>
      <c r="D50" s="991"/>
      <c r="E50" s="701"/>
      <c r="F50" s="874"/>
      <c r="G50" s="983"/>
      <c r="J50" s="587"/>
    </row>
    <row r="51" spans="1:10">
      <c r="A51" s="698"/>
      <c r="B51" s="990"/>
      <c r="C51" s="990"/>
      <c r="D51" s="991"/>
      <c r="E51" s="701"/>
      <c r="F51" s="874"/>
      <c r="G51" s="983"/>
      <c r="J51" s="587"/>
    </row>
    <row r="52" spans="1:10">
      <c r="A52" s="698"/>
      <c r="B52" s="992" t="s">
        <v>1481</v>
      </c>
      <c r="C52" s="990"/>
      <c r="D52" s="991"/>
      <c r="E52" s="701"/>
      <c r="F52" s="874"/>
      <c r="G52" s="1014"/>
      <c r="J52" s="587"/>
    </row>
    <row r="53" spans="1:10">
      <c r="A53" s="979"/>
      <c r="B53" s="1004"/>
      <c r="C53" s="1004"/>
      <c r="D53" s="1005"/>
      <c r="E53" s="1006"/>
      <c r="F53" s="1007"/>
      <c r="G53" s="1015"/>
      <c r="J53" s="587"/>
    </row>
    <row r="54" spans="1:10">
      <c r="A54" s="692"/>
      <c r="B54" s="1002"/>
      <c r="C54" s="1002"/>
      <c r="D54" s="1003"/>
      <c r="E54" s="695"/>
      <c r="F54" s="881"/>
      <c r="G54" s="1016"/>
      <c r="J54" s="587"/>
    </row>
    <row r="55" spans="1:10">
      <c r="A55" s="698"/>
      <c r="B55" s="992" t="s">
        <v>1482</v>
      </c>
      <c r="C55" s="990"/>
      <c r="D55" s="991"/>
      <c r="E55" s="701"/>
      <c r="F55" s="874"/>
      <c r="G55" s="1017"/>
      <c r="J55" s="587"/>
    </row>
    <row r="56" spans="1:10">
      <c r="A56" s="698"/>
      <c r="B56" s="992"/>
      <c r="C56" s="990"/>
      <c r="D56" s="991"/>
      <c r="E56" s="701"/>
      <c r="F56" s="874"/>
      <c r="G56" s="983"/>
      <c r="J56" s="587"/>
    </row>
    <row r="57" spans="1:10" ht="162">
      <c r="A57" s="698" t="s">
        <v>49</v>
      </c>
      <c r="B57" s="990" t="s">
        <v>1718</v>
      </c>
      <c r="C57" s="990" t="s">
        <v>1125</v>
      </c>
      <c r="D57" s="991">
        <v>1</v>
      </c>
      <c r="E57" s="701" t="s">
        <v>45</v>
      </c>
      <c r="F57" s="874"/>
      <c r="G57" s="983"/>
      <c r="J57" s="587"/>
    </row>
    <row r="58" spans="1:10">
      <c r="A58" s="698"/>
      <c r="B58" s="990"/>
      <c r="C58" s="990"/>
      <c r="D58" s="991"/>
      <c r="E58" s="701"/>
      <c r="F58" s="874"/>
      <c r="G58" s="983"/>
      <c r="J58" s="587"/>
    </row>
    <row r="59" spans="1:10" ht="141.75">
      <c r="A59" s="698" t="s">
        <v>50</v>
      </c>
      <c r="B59" s="990" t="s">
        <v>1719</v>
      </c>
      <c r="C59" s="990" t="s">
        <v>1126</v>
      </c>
      <c r="D59" s="991">
        <v>1</v>
      </c>
      <c r="E59" s="701" t="s">
        <v>45</v>
      </c>
      <c r="F59" s="874"/>
      <c r="G59" s="983"/>
      <c r="J59" s="587"/>
    </row>
    <row r="60" spans="1:10">
      <c r="A60" s="698"/>
      <c r="B60" s="990"/>
      <c r="C60" s="990"/>
      <c r="D60" s="991"/>
      <c r="E60" s="701"/>
      <c r="F60" s="874"/>
      <c r="G60" s="983"/>
      <c r="J60" s="587"/>
    </row>
    <row r="61" spans="1:10" ht="60.75">
      <c r="A61" s="698" t="s">
        <v>52</v>
      </c>
      <c r="B61" s="990" t="s">
        <v>1127</v>
      </c>
      <c r="C61" s="990" t="s">
        <v>1554</v>
      </c>
      <c r="D61" s="991">
        <v>1</v>
      </c>
      <c r="E61" s="701" t="s">
        <v>45</v>
      </c>
      <c r="F61" s="874"/>
      <c r="G61" s="983"/>
      <c r="J61" s="587"/>
    </row>
    <row r="62" spans="1:10">
      <c r="A62" s="698"/>
      <c r="B62" s="990"/>
      <c r="C62" s="990"/>
      <c r="D62" s="991"/>
      <c r="E62" s="701"/>
      <c r="F62" s="874"/>
      <c r="G62" s="983"/>
      <c r="J62" s="587"/>
    </row>
    <row r="63" spans="1:10" ht="182.25">
      <c r="A63" s="698" t="s">
        <v>53</v>
      </c>
      <c r="B63" s="990" t="s">
        <v>1720</v>
      </c>
      <c r="C63" s="990" t="s">
        <v>1128</v>
      </c>
      <c r="D63" s="991">
        <v>1</v>
      </c>
      <c r="E63" s="701" t="s">
        <v>45</v>
      </c>
      <c r="F63" s="874"/>
      <c r="G63" s="983"/>
      <c r="J63" s="587"/>
    </row>
    <row r="76" spans="1:7">
      <c r="A76" s="1297" t="s">
        <v>1129</v>
      </c>
      <c r="B76" s="1297"/>
      <c r="C76" s="1297"/>
      <c r="D76" s="1297"/>
      <c r="E76" s="1297"/>
      <c r="F76" s="1008"/>
      <c r="G76" s="984"/>
    </row>
  </sheetData>
  <mergeCells count="6">
    <mergeCell ref="A76:E76"/>
    <mergeCell ref="A1:G1"/>
    <mergeCell ref="A2:G2"/>
    <mergeCell ref="A3:G3"/>
    <mergeCell ref="B5:B6"/>
    <mergeCell ref="B40:B41"/>
  </mergeCells>
  <pageMargins left="0.7" right="0.7" top="0.75" bottom="0.75" header="0.3" footer="0.3"/>
  <pageSetup paperSize="9" scale="7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4185-9C45-4B47-8ACD-90127A1DF923}">
  <dimension ref="A1:K164"/>
  <sheetViews>
    <sheetView view="pageBreakPreview" topLeftCell="A26" zoomScale="60" zoomScaleNormal="100" workbookViewId="0">
      <selection activeCell="L72" sqref="L72:P80"/>
    </sheetView>
  </sheetViews>
  <sheetFormatPr defaultColWidth="8.7109375" defaultRowHeight="20.25"/>
  <cols>
    <col min="1" max="1" width="12.28515625" style="673" customWidth="1"/>
    <col min="2" max="2" width="68" style="590" customWidth="1"/>
    <col min="3" max="3" width="5.5703125" style="590" hidden="1" customWidth="1"/>
    <col min="4" max="4" width="6.42578125" style="590" hidden="1" customWidth="1"/>
    <col min="5" max="5" width="10" style="590" hidden="1" customWidth="1"/>
    <col min="6" max="6" width="16.42578125" style="590" customWidth="1"/>
    <col min="7" max="7" width="8.5703125" style="590" customWidth="1"/>
    <col min="8" max="8" width="16.85546875" style="592" bestFit="1" customWidth="1"/>
    <col min="9" max="9" width="18" style="591" customWidth="1"/>
    <col min="10" max="10" width="8.7109375" style="586"/>
    <col min="11" max="11" width="13" style="586" bestFit="1" customWidth="1"/>
    <col min="12" max="12" width="8.7109375" style="586"/>
    <col min="13" max="13" width="9.85546875" style="586" bestFit="1" customWidth="1"/>
    <col min="14" max="16384" width="8.7109375" style="586"/>
  </cols>
  <sheetData>
    <row r="1" spans="1:11">
      <c r="A1" s="1304" t="s">
        <v>1130</v>
      </c>
      <c r="B1" s="1304"/>
      <c r="C1" s="1304"/>
      <c r="D1" s="1304"/>
      <c r="E1" s="1304"/>
      <c r="F1" s="1304"/>
      <c r="G1" s="1304"/>
      <c r="H1" s="1304"/>
      <c r="I1" s="1304"/>
    </row>
    <row r="2" spans="1:11">
      <c r="A2" s="1304" t="s">
        <v>1131</v>
      </c>
      <c r="B2" s="1304"/>
      <c r="C2" s="1304"/>
      <c r="D2" s="1304"/>
      <c r="E2" s="1304"/>
      <c r="F2" s="1304"/>
      <c r="G2" s="1304"/>
      <c r="H2" s="1304"/>
      <c r="I2" s="1304"/>
    </row>
    <row r="3" spans="1:11" ht="40.5">
      <c r="A3" s="631" t="s">
        <v>682</v>
      </c>
      <c r="B3" s="631" t="s">
        <v>978</v>
      </c>
      <c r="C3" s="631" t="s">
        <v>685</v>
      </c>
      <c r="D3" s="631" t="s">
        <v>686</v>
      </c>
      <c r="E3" s="631" t="s">
        <v>1132</v>
      </c>
      <c r="F3" s="631" t="s">
        <v>979</v>
      </c>
      <c r="G3" s="632" t="s">
        <v>689</v>
      </c>
      <c r="H3" s="653" t="s">
        <v>1074</v>
      </c>
      <c r="I3" s="632" t="s">
        <v>1197</v>
      </c>
    </row>
    <row r="4" spans="1:11" ht="81">
      <c r="A4" s="633"/>
      <c r="B4" s="1069" t="s">
        <v>1133</v>
      </c>
      <c r="C4" s="634"/>
      <c r="D4" s="634"/>
      <c r="E4" s="634"/>
      <c r="F4" s="634"/>
      <c r="G4" s="634"/>
      <c r="H4" s="654"/>
      <c r="I4" s="634"/>
    </row>
    <row r="5" spans="1:11" s="590" customFormat="1" ht="101.25">
      <c r="A5" s="666" t="s">
        <v>49</v>
      </c>
      <c r="B5" s="636" t="s">
        <v>1134</v>
      </c>
      <c r="C5" s="637">
        <v>2.56</v>
      </c>
      <c r="D5" s="637">
        <v>2.56</v>
      </c>
      <c r="E5" s="637">
        <v>0.3</v>
      </c>
      <c r="F5" s="638">
        <v>10</v>
      </c>
      <c r="G5" s="637" t="s">
        <v>543</v>
      </c>
      <c r="H5" s="655"/>
      <c r="I5" s="640"/>
      <c r="K5" s="639"/>
    </row>
    <row r="6" spans="1:11" s="590" customFormat="1">
      <c r="A6" s="668"/>
      <c r="B6" s="642"/>
      <c r="C6" s="643"/>
      <c r="D6" s="643"/>
      <c r="E6" s="643"/>
      <c r="F6" s="643"/>
      <c r="G6" s="643"/>
      <c r="H6" s="655"/>
      <c r="I6" s="643"/>
      <c r="K6" s="639"/>
    </row>
    <row r="7" spans="1:11" s="590" customFormat="1" ht="183.75" customHeight="1">
      <c r="A7" s="666" t="s">
        <v>50</v>
      </c>
      <c r="B7" s="636" t="s">
        <v>1135</v>
      </c>
      <c r="C7" s="637"/>
      <c r="D7" s="637"/>
      <c r="E7" s="637"/>
      <c r="F7" s="638">
        <v>12</v>
      </c>
      <c r="G7" s="637" t="s">
        <v>543</v>
      </c>
      <c r="H7" s="655"/>
      <c r="I7" s="640"/>
      <c r="K7" s="639"/>
    </row>
    <row r="8" spans="1:11" s="590" customFormat="1">
      <c r="A8" s="668"/>
      <c r="B8" s="642"/>
      <c r="C8" s="643"/>
      <c r="D8" s="643"/>
      <c r="E8" s="643"/>
      <c r="F8" s="643"/>
      <c r="G8" s="643"/>
      <c r="H8" s="655"/>
      <c r="I8" s="643"/>
      <c r="K8" s="639"/>
    </row>
    <row r="9" spans="1:11" s="590" customFormat="1" ht="40.5">
      <c r="A9" s="666" t="s">
        <v>52</v>
      </c>
      <c r="B9" s="636" t="s">
        <v>1136</v>
      </c>
      <c r="C9" s="637">
        <v>2.56</v>
      </c>
      <c r="D9" s="637">
        <v>2.56</v>
      </c>
      <c r="E9" s="637">
        <v>0.04</v>
      </c>
      <c r="F9" s="638">
        <v>7</v>
      </c>
      <c r="G9" s="637" t="s">
        <v>543</v>
      </c>
      <c r="H9" s="655"/>
      <c r="I9" s="640"/>
      <c r="K9" s="639"/>
    </row>
    <row r="10" spans="1:11" s="590" customFormat="1">
      <c r="A10" s="644"/>
      <c r="B10" s="642"/>
      <c r="C10" s="643"/>
      <c r="D10" s="643"/>
      <c r="E10" s="643"/>
      <c r="F10" s="643"/>
      <c r="G10" s="643"/>
      <c r="H10" s="655"/>
      <c r="I10" s="643"/>
      <c r="K10" s="639"/>
    </row>
    <row r="11" spans="1:11" s="590" customFormat="1">
      <c r="A11" s="645"/>
      <c r="B11" s="1070" t="s">
        <v>1137</v>
      </c>
      <c r="C11" s="637"/>
      <c r="D11" s="637"/>
      <c r="E11" s="637"/>
      <c r="F11" s="637"/>
      <c r="G11" s="637"/>
      <c r="H11" s="655"/>
      <c r="I11" s="637"/>
      <c r="K11" s="639"/>
    </row>
    <row r="12" spans="1:11" s="590" customFormat="1" ht="222.75">
      <c r="A12" s="666" t="s">
        <v>53</v>
      </c>
      <c r="B12" s="636" t="s">
        <v>1138</v>
      </c>
      <c r="C12" s="637"/>
      <c r="D12" s="637"/>
      <c r="E12" s="637"/>
      <c r="F12" s="638">
        <v>10</v>
      </c>
      <c r="G12" s="637" t="s">
        <v>543</v>
      </c>
      <c r="H12" s="655"/>
      <c r="I12" s="640"/>
      <c r="K12" s="639"/>
    </row>
    <row r="13" spans="1:11" s="590" customFormat="1">
      <c r="A13" s="668"/>
      <c r="B13" s="642"/>
      <c r="C13" s="643"/>
      <c r="D13" s="643"/>
      <c r="E13" s="643"/>
      <c r="F13" s="643"/>
      <c r="G13" s="643"/>
      <c r="H13" s="655"/>
      <c r="I13" s="643"/>
      <c r="K13" s="639"/>
    </row>
    <row r="14" spans="1:11" s="590" customFormat="1" ht="81">
      <c r="A14" s="666" t="s">
        <v>54</v>
      </c>
      <c r="B14" s="636" t="s">
        <v>1139</v>
      </c>
      <c r="C14" s="637"/>
      <c r="D14" s="637"/>
      <c r="E14" s="637"/>
      <c r="F14" s="638">
        <v>8</v>
      </c>
      <c r="G14" s="637" t="s">
        <v>1140</v>
      </c>
      <c r="H14" s="655"/>
      <c r="I14" s="640"/>
      <c r="K14" s="639"/>
    </row>
    <row r="15" spans="1:11" s="590" customFormat="1">
      <c r="A15" s="644"/>
      <c r="B15" s="642"/>
      <c r="C15" s="643"/>
      <c r="D15" s="643"/>
      <c r="E15" s="643"/>
      <c r="F15" s="643"/>
      <c r="G15" s="643"/>
      <c r="H15" s="655"/>
      <c r="I15" s="643"/>
      <c r="K15" s="639"/>
    </row>
    <row r="16" spans="1:11" s="590" customFormat="1" ht="40.5">
      <c r="A16" s="645"/>
      <c r="B16" s="1070" t="s">
        <v>1141</v>
      </c>
      <c r="C16" s="637"/>
      <c r="D16" s="637"/>
      <c r="E16" s="637"/>
      <c r="F16" s="637"/>
      <c r="G16" s="637"/>
      <c r="H16" s="655"/>
      <c r="I16" s="637"/>
      <c r="K16" s="639"/>
    </row>
    <row r="17" spans="1:11" s="590" customFormat="1" ht="101.25">
      <c r="A17" s="666" t="s">
        <v>55</v>
      </c>
      <c r="B17" s="636" t="s">
        <v>1142</v>
      </c>
      <c r="C17" s="637"/>
      <c r="D17" s="637"/>
      <c r="E17" s="637"/>
      <c r="F17" s="638">
        <v>1</v>
      </c>
      <c r="G17" s="637" t="s">
        <v>31</v>
      </c>
      <c r="H17" s="655"/>
      <c r="I17" s="640"/>
      <c r="K17" s="639"/>
    </row>
    <row r="18" spans="1:11" s="590" customFormat="1">
      <c r="A18" s="668"/>
      <c r="B18" s="642"/>
      <c r="C18" s="643"/>
      <c r="D18" s="643"/>
      <c r="E18" s="643"/>
      <c r="F18" s="643"/>
      <c r="G18" s="643"/>
      <c r="H18" s="655"/>
      <c r="I18" s="643"/>
      <c r="K18" s="639"/>
    </row>
    <row r="19" spans="1:11" s="590" customFormat="1" ht="81">
      <c r="A19" s="666" t="s">
        <v>56</v>
      </c>
      <c r="B19" s="636" t="s">
        <v>1143</v>
      </c>
      <c r="C19" s="637"/>
      <c r="D19" s="637"/>
      <c r="E19" s="637"/>
      <c r="F19" s="638">
        <v>1</v>
      </c>
      <c r="G19" s="637" t="s">
        <v>45</v>
      </c>
      <c r="H19" s="655"/>
      <c r="I19" s="640"/>
      <c r="K19" s="639"/>
    </row>
    <row r="20" spans="1:11" s="590" customFormat="1">
      <c r="A20" s="668"/>
      <c r="B20" s="642"/>
      <c r="C20" s="643"/>
      <c r="D20" s="643"/>
      <c r="E20" s="643"/>
      <c r="F20" s="643"/>
      <c r="G20" s="643"/>
      <c r="H20" s="655"/>
      <c r="I20" s="643"/>
      <c r="K20" s="639"/>
    </row>
    <row r="21" spans="1:11" s="590" customFormat="1" ht="101.25">
      <c r="A21" s="666" t="s">
        <v>57</v>
      </c>
      <c r="B21" s="636" t="s">
        <v>1145</v>
      </c>
      <c r="C21" s="637"/>
      <c r="D21" s="637"/>
      <c r="E21" s="637"/>
      <c r="F21" s="638">
        <f>4*2.05</f>
        <v>8.1999999999999993</v>
      </c>
      <c r="G21" s="637" t="s">
        <v>44</v>
      </c>
      <c r="H21" s="655"/>
      <c r="I21" s="640"/>
      <c r="K21" s="639"/>
    </row>
    <row r="22" spans="1:11" s="590" customFormat="1">
      <c r="A22" s="668"/>
      <c r="B22" s="642"/>
      <c r="C22" s="643"/>
      <c r="D22" s="643"/>
      <c r="E22" s="643"/>
      <c r="F22" s="643"/>
      <c r="G22" s="643"/>
      <c r="H22" s="655"/>
      <c r="I22" s="643"/>
      <c r="K22" s="639"/>
    </row>
    <row r="23" spans="1:11" s="590" customFormat="1" ht="40.5">
      <c r="A23" s="666" t="s">
        <v>58</v>
      </c>
      <c r="B23" s="636" t="s">
        <v>1146</v>
      </c>
      <c r="C23" s="637"/>
      <c r="D23" s="637"/>
      <c r="E23" s="637"/>
      <c r="F23" s="638">
        <v>1</v>
      </c>
      <c r="G23" s="637" t="s">
        <v>45</v>
      </c>
      <c r="H23" s="655"/>
      <c r="I23" s="640"/>
      <c r="K23" s="639"/>
    </row>
    <row r="24" spans="1:11" s="590" customFormat="1">
      <c r="A24" s="635"/>
      <c r="B24" s="636"/>
      <c r="C24" s="637"/>
      <c r="D24" s="637"/>
      <c r="E24" s="637"/>
      <c r="F24" s="638"/>
      <c r="G24" s="637"/>
      <c r="H24" s="655"/>
      <c r="I24" s="640"/>
      <c r="K24" s="639"/>
    </row>
    <row r="25" spans="1:11" s="590" customFormat="1">
      <c r="A25" s="635"/>
      <c r="B25" s="636"/>
      <c r="C25" s="637"/>
      <c r="D25" s="637"/>
      <c r="E25" s="637"/>
      <c r="F25" s="638"/>
      <c r="G25" s="637"/>
      <c r="H25" s="655"/>
      <c r="I25" s="640"/>
      <c r="K25" s="639"/>
    </row>
    <row r="26" spans="1:11" s="590" customFormat="1">
      <c r="A26" s="635"/>
      <c r="B26" s="636"/>
      <c r="C26" s="637"/>
      <c r="D26" s="637"/>
      <c r="E26" s="637"/>
      <c r="F26" s="638"/>
      <c r="G26" s="637"/>
      <c r="H26" s="655"/>
      <c r="I26" s="640"/>
      <c r="K26" s="639"/>
    </row>
    <row r="27" spans="1:11" s="590" customFormat="1">
      <c r="A27" s="635"/>
      <c r="B27" s="636"/>
      <c r="C27" s="637"/>
      <c r="D27" s="637"/>
      <c r="E27" s="637"/>
      <c r="F27" s="638"/>
      <c r="G27" s="637"/>
      <c r="H27" s="655"/>
      <c r="I27" s="640"/>
      <c r="K27" s="639"/>
    </row>
    <row r="28" spans="1:11" s="590" customFormat="1">
      <c r="A28" s="635"/>
      <c r="B28" s="636"/>
      <c r="C28" s="637"/>
      <c r="D28" s="637"/>
      <c r="E28" s="637"/>
      <c r="F28" s="638"/>
      <c r="G28" s="637"/>
      <c r="H28" s="655"/>
      <c r="I28" s="640"/>
      <c r="K28" s="639"/>
    </row>
    <row r="29" spans="1:11" s="590" customFormat="1">
      <c r="A29" s="635"/>
      <c r="B29" s="636"/>
      <c r="C29" s="637"/>
      <c r="D29" s="637"/>
      <c r="E29" s="637"/>
      <c r="F29" s="638"/>
      <c r="G29" s="637"/>
      <c r="H29" s="655"/>
      <c r="I29" s="640"/>
      <c r="K29" s="639"/>
    </row>
    <row r="30" spans="1:11" s="590" customFormat="1">
      <c r="A30" s="635"/>
      <c r="B30" s="660" t="s">
        <v>1481</v>
      </c>
      <c r="C30" s="637"/>
      <c r="D30" s="637"/>
      <c r="E30" s="637"/>
      <c r="F30" s="638"/>
      <c r="G30" s="637"/>
      <c r="H30" s="655"/>
      <c r="I30" s="640"/>
      <c r="K30" s="639"/>
    </row>
    <row r="31" spans="1:11" s="590" customFormat="1">
      <c r="A31" s="661"/>
      <c r="B31" s="662"/>
      <c r="C31" s="663"/>
      <c r="D31" s="663"/>
      <c r="E31" s="663"/>
      <c r="F31" s="664"/>
      <c r="G31" s="663"/>
      <c r="H31" s="665"/>
      <c r="I31" s="650"/>
      <c r="K31" s="639"/>
    </row>
    <row r="32" spans="1:11" s="590" customFormat="1">
      <c r="A32" s="635"/>
      <c r="B32" s="636"/>
      <c r="C32" s="637"/>
      <c r="D32" s="637"/>
      <c r="E32" s="637"/>
      <c r="F32" s="638"/>
      <c r="G32" s="637"/>
      <c r="H32" s="655"/>
      <c r="I32" s="640"/>
      <c r="K32" s="639"/>
    </row>
    <row r="33" spans="1:11" s="590" customFormat="1">
      <c r="A33" s="635"/>
      <c r="B33" s="660" t="s">
        <v>1482</v>
      </c>
      <c r="C33" s="637"/>
      <c r="D33" s="637"/>
      <c r="E33" s="637"/>
      <c r="F33" s="638"/>
      <c r="G33" s="637"/>
      <c r="H33" s="655"/>
      <c r="I33" s="640"/>
      <c r="K33" s="639"/>
    </row>
    <row r="34" spans="1:11" s="590" customFormat="1">
      <c r="A34" s="644"/>
      <c r="B34" s="642"/>
      <c r="C34" s="643"/>
      <c r="D34" s="643"/>
      <c r="E34" s="643"/>
      <c r="F34" s="643"/>
      <c r="G34" s="643"/>
      <c r="H34" s="655"/>
      <c r="I34" s="643"/>
      <c r="K34" s="639"/>
    </row>
    <row r="35" spans="1:11" s="590" customFormat="1" ht="40.5">
      <c r="A35" s="645"/>
      <c r="B35" s="645" t="s">
        <v>1147</v>
      </c>
      <c r="C35" s="637"/>
      <c r="D35" s="637"/>
      <c r="E35" s="637"/>
      <c r="F35" s="637"/>
      <c r="G35" s="637"/>
      <c r="H35" s="655"/>
      <c r="I35" s="637"/>
      <c r="K35" s="639"/>
    </row>
    <row r="36" spans="1:11" s="590" customFormat="1" ht="121.5">
      <c r="A36" s="666" t="s">
        <v>49</v>
      </c>
      <c r="B36" s="636" t="s">
        <v>1148</v>
      </c>
      <c r="C36" s="637"/>
      <c r="D36" s="637"/>
      <c r="E36" s="637"/>
      <c r="F36" s="638">
        <v>1</v>
      </c>
      <c r="G36" s="637" t="s">
        <v>31</v>
      </c>
      <c r="H36" s="655"/>
      <c r="I36" s="640"/>
      <c r="K36" s="639"/>
    </row>
    <row r="37" spans="1:11" s="590" customFormat="1">
      <c r="A37" s="644"/>
      <c r="B37" s="642"/>
      <c r="C37" s="643"/>
      <c r="D37" s="643"/>
      <c r="E37" s="643"/>
      <c r="F37" s="643"/>
      <c r="G37" s="643"/>
      <c r="H37" s="656"/>
      <c r="I37" s="643"/>
    </row>
    <row r="38" spans="1:11" ht="40.5">
      <c r="A38" s="647"/>
      <c r="B38" s="647" t="s">
        <v>1149</v>
      </c>
      <c r="C38" s="649"/>
      <c r="D38" s="649"/>
      <c r="E38" s="649"/>
      <c r="F38" s="649"/>
      <c r="G38" s="649"/>
      <c r="H38" s="657"/>
      <c r="I38" s="650"/>
    </row>
    <row r="39" spans="1:11">
      <c r="A39" s="671"/>
      <c r="C39" s="658"/>
      <c r="D39" s="658"/>
      <c r="E39" s="658"/>
      <c r="F39" s="658"/>
      <c r="G39" s="658"/>
      <c r="H39" s="659"/>
      <c r="I39" s="672"/>
    </row>
    <row r="40" spans="1:11">
      <c r="A40" s="671"/>
      <c r="C40" s="658"/>
      <c r="D40" s="658"/>
      <c r="E40" s="658"/>
      <c r="F40" s="658"/>
      <c r="G40" s="658"/>
      <c r="H40" s="659"/>
      <c r="I40" s="672"/>
    </row>
    <row r="41" spans="1:11">
      <c r="A41" s="671"/>
      <c r="C41" s="658"/>
      <c r="D41" s="658"/>
      <c r="E41" s="658"/>
      <c r="F41" s="658"/>
      <c r="G41" s="658"/>
      <c r="H41" s="659"/>
      <c r="I41" s="672"/>
    </row>
    <row r="42" spans="1:11">
      <c r="A42" s="671"/>
      <c r="C42" s="658"/>
      <c r="D42" s="658"/>
      <c r="E42" s="658"/>
      <c r="F42" s="658"/>
      <c r="G42" s="658"/>
      <c r="H42" s="659"/>
      <c r="I42" s="672"/>
    </row>
    <row r="43" spans="1:11">
      <c r="A43" s="671"/>
      <c r="C43" s="658"/>
      <c r="D43" s="658"/>
      <c r="E43" s="658"/>
      <c r="F43" s="658"/>
      <c r="G43" s="658"/>
      <c r="H43" s="659"/>
      <c r="I43" s="672"/>
    </row>
    <row r="44" spans="1:11">
      <c r="A44" s="671"/>
      <c r="C44" s="658"/>
      <c r="D44" s="658"/>
      <c r="E44" s="658"/>
      <c r="F44" s="658"/>
      <c r="G44" s="658"/>
      <c r="H44" s="659"/>
      <c r="I44" s="672"/>
    </row>
    <row r="45" spans="1:11">
      <c r="A45" s="671"/>
      <c r="C45" s="658"/>
      <c r="D45" s="658"/>
      <c r="E45" s="658"/>
      <c r="F45" s="658"/>
      <c r="G45" s="658"/>
      <c r="H45" s="659"/>
      <c r="I45" s="672"/>
    </row>
    <row r="46" spans="1:11">
      <c r="A46" s="671"/>
      <c r="C46" s="658"/>
      <c r="D46" s="658"/>
      <c r="E46" s="658"/>
      <c r="F46" s="658"/>
      <c r="G46" s="658"/>
      <c r="H46" s="659"/>
      <c r="I46" s="672"/>
    </row>
    <row r="47" spans="1:11">
      <c r="A47" s="671"/>
      <c r="C47" s="658"/>
      <c r="D47" s="658"/>
      <c r="E47" s="658"/>
      <c r="F47" s="658"/>
      <c r="G47" s="658"/>
      <c r="H47" s="659"/>
      <c r="I47" s="672"/>
    </row>
    <row r="48" spans="1:11">
      <c r="A48" s="671"/>
      <c r="C48" s="658"/>
      <c r="D48" s="658"/>
      <c r="E48" s="658"/>
      <c r="F48" s="658"/>
      <c r="G48" s="658"/>
      <c r="H48" s="659"/>
      <c r="I48" s="672"/>
    </row>
    <row r="49" spans="1:9">
      <c r="A49" s="671"/>
      <c r="C49" s="658"/>
      <c r="D49" s="658"/>
      <c r="E49" s="658"/>
      <c r="F49" s="658"/>
      <c r="G49" s="658"/>
      <c r="H49" s="659"/>
      <c r="I49" s="672"/>
    </row>
    <row r="50" spans="1:9">
      <c r="A50" s="671"/>
      <c r="C50" s="658"/>
      <c r="D50" s="658"/>
      <c r="E50" s="658"/>
      <c r="F50" s="658"/>
      <c r="G50" s="658"/>
      <c r="H50" s="659"/>
      <c r="I50" s="672"/>
    </row>
    <row r="51" spans="1:9">
      <c r="A51" s="671"/>
      <c r="C51" s="658"/>
      <c r="D51" s="658"/>
      <c r="E51" s="658"/>
      <c r="F51" s="658"/>
      <c r="G51" s="658"/>
      <c r="H51" s="659"/>
      <c r="I51" s="672"/>
    </row>
    <row r="52" spans="1:9">
      <c r="A52" s="671"/>
      <c r="C52" s="658"/>
      <c r="D52" s="658"/>
      <c r="E52" s="658"/>
      <c r="F52" s="658"/>
      <c r="G52" s="658"/>
      <c r="H52" s="659"/>
      <c r="I52" s="672"/>
    </row>
    <row r="53" spans="1:9">
      <c r="A53" s="671"/>
      <c r="C53" s="658"/>
      <c r="D53" s="658"/>
      <c r="E53" s="658"/>
      <c r="F53" s="658"/>
      <c r="G53" s="658"/>
      <c r="H53" s="659"/>
      <c r="I53" s="672"/>
    </row>
    <row r="54" spans="1:9">
      <c r="A54" s="671"/>
      <c r="C54" s="658"/>
      <c r="D54" s="658"/>
      <c r="E54" s="658"/>
      <c r="F54" s="658"/>
      <c r="G54" s="658"/>
      <c r="H54" s="659"/>
      <c r="I54" s="672"/>
    </row>
    <row r="55" spans="1:9">
      <c r="A55" s="671"/>
      <c r="C55" s="658"/>
      <c r="D55" s="658"/>
      <c r="E55" s="658"/>
      <c r="F55" s="658"/>
      <c r="G55" s="658"/>
      <c r="H55" s="659"/>
      <c r="I55" s="672"/>
    </row>
    <row r="56" spans="1:9">
      <c r="A56" s="671"/>
      <c r="C56" s="658"/>
      <c r="D56" s="658"/>
      <c r="E56" s="658"/>
      <c r="F56" s="658"/>
      <c r="G56" s="658"/>
      <c r="H56" s="659"/>
      <c r="I56" s="672"/>
    </row>
    <row r="57" spans="1:9">
      <c r="A57" s="671"/>
      <c r="C57" s="658"/>
      <c r="D57" s="658"/>
      <c r="E57" s="658"/>
      <c r="F57" s="658"/>
      <c r="G57" s="658"/>
      <c r="H57" s="659"/>
      <c r="I57" s="672"/>
    </row>
    <row r="58" spans="1:9">
      <c r="A58" s="671"/>
      <c r="C58" s="658"/>
      <c r="D58" s="658"/>
      <c r="E58" s="658"/>
      <c r="F58" s="658"/>
      <c r="G58" s="658"/>
      <c r="H58" s="659"/>
      <c r="I58" s="672"/>
    </row>
    <row r="59" spans="1:9">
      <c r="A59" s="671"/>
      <c r="C59" s="658"/>
      <c r="D59" s="658"/>
      <c r="E59" s="658"/>
      <c r="F59" s="658"/>
      <c r="G59" s="658"/>
      <c r="H59" s="659"/>
      <c r="I59" s="672"/>
    </row>
    <row r="60" spans="1:9">
      <c r="A60" s="671"/>
      <c r="C60" s="658"/>
      <c r="D60" s="658"/>
      <c r="E60" s="658"/>
      <c r="F60" s="658"/>
      <c r="G60" s="658"/>
      <c r="H60" s="659"/>
      <c r="I60" s="672"/>
    </row>
    <row r="61" spans="1:9">
      <c r="A61" s="671"/>
      <c r="C61" s="658"/>
      <c r="D61" s="658"/>
      <c r="E61" s="658"/>
      <c r="F61" s="658"/>
      <c r="G61" s="658"/>
      <c r="H61" s="659"/>
      <c r="I61" s="672"/>
    </row>
    <row r="62" spans="1:9">
      <c r="A62" s="671"/>
      <c r="C62" s="658"/>
      <c r="D62" s="658"/>
      <c r="E62" s="658"/>
      <c r="F62" s="658"/>
      <c r="G62" s="658"/>
      <c r="H62" s="659"/>
      <c r="I62" s="672"/>
    </row>
    <row r="63" spans="1:9">
      <c r="A63" s="671"/>
      <c r="C63" s="658"/>
      <c r="D63" s="658"/>
      <c r="E63" s="658"/>
      <c r="F63" s="658"/>
      <c r="G63" s="658"/>
      <c r="H63" s="659"/>
      <c r="I63" s="672"/>
    </row>
    <row r="64" spans="1:9">
      <c r="A64" s="671"/>
      <c r="C64" s="658"/>
      <c r="D64" s="658"/>
      <c r="E64" s="658"/>
      <c r="F64" s="658"/>
      <c r="G64" s="658"/>
      <c r="H64" s="659"/>
      <c r="I64" s="672"/>
    </row>
    <row r="65" spans="1:9">
      <c r="A65" s="671"/>
      <c r="C65" s="658"/>
      <c r="D65" s="658"/>
      <c r="E65" s="658"/>
      <c r="F65" s="658"/>
      <c r="G65" s="658"/>
      <c r="H65" s="659"/>
      <c r="I65" s="672"/>
    </row>
    <row r="66" spans="1:9">
      <c r="A66" s="671"/>
      <c r="C66" s="658"/>
      <c r="D66" s="658"/>
      <c r="E66" s="658"/>
      <c r="F66" s="658"/>
      <c r="G66" s="658"/>
      <c r="H66" s="659"/>
      <c r="I66" s="672"/>
    </row>
    <row r="67" spans="1:9">
      <c r="A67" s="671"/>
      <c r="C67" s="658"/>
      <c r="D67" s="658"/>
      <c r="E67" s="658"/>
      <c r="F67" s="658"/>
      <c r="G67" s="658"/>
      <c r="H67" s="659"/>
      <c r="I67" s="672"/>
    </row>
    <row r="68" spans="1:9">
      <c r="A68" s="671"/>
      <c r="C68" s="658"/>
      <c r="D68" s="658"/>
      <c r="E68" s="658"/>
      <c r="F68" s="658"/>
      <c r="G68" s="658"/>
      <c r="H68" s="659"/>
      <c r="I68" s="672"/>
    </row>
    <row r="69" spans="1:9">
      <c r="A69" s="671"/>
      <c r="C69" s="658"/>
      <c r="D69" s="658"/>
      <c r="E69" s="658"/>
      <c r="F69" s="658"/>
      <c r="G69" s="658"/>
      <c r="H69" s="659"/>
      <c r="I69" s="672"/>
    </row>
    <row r="70" spans="1:9">
      <c r="A70" s="671"/>
      <c r="C70" s="658"/>
      <c r="D70" s="658"/>
      <c r="E70" s="658"/>
      <c r="F70" s="658"/>
      <c r="G70" s="658"/>
      <c r="H70" s="659"/>
      <c r="I70" s="672"/>
    </row>
    <row r="71" spans="1:9">
      <c r="A71" s="671"/>
      <c r="C71" s="658"/>
      <c r="D71" s="658"/>
      <c r="E71" s="658"/>
      <c r="F71" s="658"/>
      <c r="G71" s="658"/>
      <c r="H71" s="659"/>
      <c r="I71" s="672"/>
    </row>
    <row r="72" spans="1:9">
      <c r="A72" s="671"/>
      <c r="C72" s="658"/>
      <c r="D72" s="658"/>
      <c r="E72" s="658"/>
      <c r="F72" s="658"/>
      <c r="G72" s="658"/>
      <c r="H72" s="659"/>
      <c r="I72" s="672"/>
    </row>
    <row r="73" spans="1:9">
      <c r="A73" s="671"/>
      <c r="C73" s="658"/>
      <c r="D73" s="658"/>
      <c r="E73" s="658"/>
      <c r="F73" s="658"/>
      <c r="G73" s="658"/>
      <c r="H73" s="659"/>
      <c r="I73" s="672"/>
    </row>
    <row r="74" spans="1:9">
      <c r="A74" s="671"/>
      <c r="C74" s="658"/>
      <c r="D74" s="658"/>
      <c r="E74" s="658"/>
      <c r="F74" s="658"/>
      <c r="G74" s="658"/>
      <c r="H74" s="659"/>
      <c r="I74" s="672"/>
    </row>
    <row r="75" spans="1:9">
      <c r="A75" s="671"/>
      <c r="C75" s="658"/>
      <c r="D75" s="658"/>
      <c r="E75" s="658"/>
      <c r="F75" s="658"/>
      <c r="G75" s="658"/>
      <c r="H75" s="659"/>
      <c r="I75" s="672"/>
    </row>
    <row r="76" spans="1:9">
      <c r="A76" s="671"/>
      <c r="C76" s="658"/>
      <c r="D76" s="658"/>
      <c r="E76" s="658"/>
      <c r="F76" s="658"/>
      <c r="G76" s="658"/>
      <c r="H76" s="659"/>
      <c r="I76" s="672"/>
    </row>
    <row r="78" spans="1:9">
      <c r="A78" s="1304" t="s">
        <v>1150</v>
      </c>
      <c r="B78" s="1304"/>
      <c r="C78" s="1304"/>
      <c r="D78" s="1304"/>
      <c r="E78" s="1304"/>
      <c r="F78" s="1304"/>
      <c r="G78" s="1304"/>
      <c r="H78" s="1304"/>
      <c r="I78" s="1304"/>
    </row>
    <row r="79" spans="1:9" ht="40.5">
      <c r="A79" s="631" t="s">
        <v>682</v>
      </c>
      <c r="B79" s="632" t="s">
        <v>683</v>
      </c>
      <c r="C79" s="631" t="s">
        <v>685</v>
      </c>
      <c r="D79" s="631" t="s">
        <v>686</v>
      </c>
      <c r="E79" s="631" t="s">
        <v>1132</v>
      </c>
      <c r="F79" s="632" t="s">
        <v>688</v>
      </c>
      <c r="G79" s="632" t="s">
        <v>689</v>
      </c>
      <c r="H79" s="653" t="s">
        <v>1074</v>
      </c>
      <c r="I79" s="632" t="s">
        <v>1197</v>
      </c>
    </row>
    <row r="80" spans="1:9" ht="81">
      <c r="A80" s="645"/>
      <c r="B80" s="1070" t="s">
        <v>1151</v>
      </c>
      <c r="C80" s="646"/>
      <c r="D80" s="646"/>
      <c r="E80" s="646"/>
      <c r="F80" s="646"/>
      <c r="G80" s="646"/>
      <c r="H80" s="669"/>
      <c r="I80" s="646"/>
    </row>
    <row r="81" spans="1:11" ht="121.5">
      <c r="A81" s="666" t="s">
        <v>49</v>
      </c>
      <c r="B81" s="636" t="s">
        <v>1152</v>
      </c>
      <c r="C81" s="637">
        <v>3.42</v>
      </c>
      <c r="D81" s="637">
        <v>8.1199999999999992</v>
      </c>
      <c r="E81" s="637">
        <v>0.3</v>
      </c>
      <c r="F81" s="638">
        <v>35</v>
      </c>
      <c r="G81" s="637" t="s">
        <v>543</v>
      </c>
      <c r="H81" s="655"/>
      <c r="I81" s="640"/>
      <c r="K81" s="651"/>
    </row>
    <row r="82" spans="1:11">
      <c r="A82" s="668"/>
      <c r="B82" s="642"/>
      <c r="C82" s="643"/>
      <c r="D82" s="643"/>
      <c r="E82" s="643"/>
      <c r="F82" s="643"/>
      <c r="G82" s="643"/>
      <c r="H82" s="655"/>
      <c r="I82" s="643"/>
      <c r="K82" s="652"/>
    </row>
    <row r="83" spans="1:11" ht="222.75">
      <c r="A83" s="666" t="s">
        <v>50</v>
      </c>
      <c r="B83" s="636" t="s">
        <v>1153</v>
      </c>
      <c r="C83" s="637"/>
      <c r="D83" s="637"/>
      <c r="E83" s="637"/>
      <c r="F83" s="638">
        <v>39</v>
      </c>
      <c r="G83" s="637" t="s">
        <v>543</v>
      </c>
      <c r="H83" s="655"/>
      <c r="I83" s="640"/>
      <c r="K83" s="651"/>
    </row>
    <row r="84" spans="1:11">
      <c r="A84" s="668"/>
      <c r="B84" s="642"/>
      <c r="C84" s="643"/>
      <c r="D84" s="643"/>
      <c r="E84" s="643"/>
      <c r="F84" s="643"/>
      <c r="G84" s="643"/>
      <c r="H84" s="655"/>
      <c r="I84" s="643"/>
      <c r="K84" s="652"/>
    </row>
    <row r="85" spans="1:11" ht="40.5">
      <c r="A85" s="666" t="s">
        <v>52</v>
      </c>
      <c r="B85" s="636" t="s">
        <v>1136</v>
      </c>
      <c r="C85" s="637">
        <v>3.42</v>
      </c>
      <c r="D85" s="637">
        <v>8.1199999999999992</v>
      </c>
      <c r="E85" s="637">
        <v>0.04</v>
      </c>
      <c r="F85" s="638">
        <v>28</v>
      </c>
      <c r="G85" s="637" t="s">
        <v>543</v>
      </c>
      <c r="H85" s="655"/>
      <c r="I85" s="640"/>
      <c r="K85" s="651"/>
    </row>
    <row r="86" spans="1:11">
      <c r="A86" s="641"/>
      <c r="B86" s="642"/>
      <c r="C86" s="643"/>
      <c r="D86" s="643"/>
      <c r="E86" s="643"/>
      <c r="F86" s="643"/>
      <c r="G86" s="643"/>
      <c r="H86" s="655"/>
      <c r="I86" s="643"/>
      <c r="K86" s="652"/>
    </row>
    <row r="87" spans="1:11">
      <c r="A87" s="635"/>
      <c r="B87" s="646"/>
      <c r="C87" s="637"/>
      <c r="D87" s="637"/>
      <c r="E87" s="637"/>
      <c r="F87" s="637"/>
      <c r="G87" s="637"/>
      <c r="H87" s="655"/>
      <c r="I87" s="637"/>
      <c r="K87" s="652"/>
    </row>
    <row r="88" spans="1:11" ht="243">
      <c r="A88" s="666" t="s">
        <v>53</v>
      </c>
      <c r="B88" s="636" t="s">
        <v>1154</v>
      </c>
      <c r="C88" s="637"/>
      <c r="D88" s="637"/>
      <c r="E88" s="637"/>
      <c r="F88" s="638">
        <v>36</v>
      </c>
      <c r="G88" s="637" t="s">
        <v>543</v>
      </c>
      <c r="H88" s="655"/>
      <c r="I88" s="640"/>
      <c r="K88" s="651"/>
    </row>
    <row r="89" spans="1:11">
      <c r="A89" s="670"/>
      <c r="B89" s="642"/>
      <c r="C89" s="643"/>
      <c r="D89" s="643"/>
      <c r="E89" s="643"/>
      <c r="F89" s="643"/>
      <c r="G89" s="643"/>
      <c r="H89" s="655"/>
      <c r="I89" s="643"/>
      <c r="K89" s="652"/>
    </row>
    <row r="90" spans="1:11" ht="81">
      <c r="A90" s="666" t="s">
        <v>54</v>
      </c>
      <c r="B90" s="636" t="s">
        <v>1155</v>
      </c>
      <c r="C90" s="637"/>
      <c r="D90" s="637"/>
      <c r="E90" s="637"/>
      <c r="F90" s="638">
        <v>23</v>
      </c>
      <c r="G90" s="637" t="s">
        <v>44</v>
      </c>
      <c r="H90" s="655"/>
      <c r="I90" s="640"/>
      <c r="K90" s="651"/>
    </row>
    <row r="91" spans="1:11">
      <c r="A91" s="644"/>
      <c r="B91" s="642"/>
      <c r="C91" s="643"/>
      <c r="D91" s="643"/>
      <c r="E91" s="643"/>
      <c r="F91" s="643"/>
      <c r="G91" s="643"/>
      <c r="H91" s="655"/>
      <c r="I91" s="643"/>
      <c r="K91" s="652"/>
    </row>
    <row r="92" spans="1:11" ht="40.5">
      <c r="A92" s="645"/>
      <c r="B92" s="1070" t="s">
        <v>1156</v>
      </c>
      <c r="C92" s="637"/>
      <c r="D92" s="637"/>
      <c r="E92" s="637"/>
      <c r="F92" s="637"/>
      <c r="G92" s="637"/>
      <c r="H92" s="655"/>
      <c r="I92" s="637"/>
      <c r="K92" s="652"/>
    </row>
    <row r="93" spans="1:11" ht="101.25">
      <c r="A93" s="666" t="s">
        <v>55</v>
      </c>
      <c r="B93" s="636" t="s">
        <v>1157</v>
      </c>
      <c r="C93" s="637"/>
      <c r="D93" s="637"/>
      <c r="E93" s="637"/>
      <c r="F93" s="638">
        <v>1</v>
      </c>
      <c r="G93" s="637" t="s">
        <v>31</v>
      </c>
      <c r="H93" s="655"/>
      <c r="I93" s="640"/>
      <c r="K93" s="651"/>
    </row>
    <row r="94" spans="1:11">
      <c r="A94" s="668"/>
      <c r="B94" s="642"/>
      <c r="C94" s="643"/>
      <c r="D94" s="643"/>
      <c r="E94" s="643"/>
      <c r="F94" s="643"/>
      <c r="G94" s="643"/>
      <c r="H94" s="655"/>
      <c r="I94" s="643"/>
      <c r="K94" s="652"/>
    </row>
    <row r="95" spans="1:11" ht="101.25">
      <c r="A95" s="666" t="s">
        <v>56</v>
      </c>
      <c r="B95" s="636" t="s">
        <v>1158</v>
      </c>
      <c r="C95" s="637"/>
      <c r="D95" s="637"/>
      <c r="E95" s="637"/>
      <c r="F95" s="638">
        <v>3</v>
      </c>
      <c r="G95" s="637" t="s">
        <v>31</v>
      </c>
      <c r="H95" s="655"/>
      <c r="I95" s="640"/>
      <c r="K95" s="651"/>
    </row>
    <row r="96" spans="1:11">
      <c r="A96" s="668"/>
      <c r="B96" s="642"/>
      <c r="C96" s="643"/>
      <c r="D96" s="643"/>
      <c r="E96" s="643"/>
      <c r="F96" s="643"/>
      <c r="G96" s="643"/>
      <c r="H96" s="655"/>
      <c r="I96" s="643"/>
      <c r="K96" s="652"/>
    </row>
    <row r="97" spans="1:11" ht="60.75">
      <c r="A97" s="666" t="s">
        <v>57</v>
      </c>
      <c r="B97" s="636" t="s">
        <v>1159</v>
      </c>
      <c r="C97" s="637"/>
      <c r="D97" s="637"/>
      <c r="E97" s="637"/>
      <c r="F97" s="638">
        <v>1</v>
      </c>
      <c r="G97" s="637" t="s">
        <v>31</v>
      </c>
      <c r="H97" s="655"/>
      <c r="I97" s="640"/>
      <c r="K97" s="651"/>
    </row>
    <row r="98" spans="1:11">
      <c r="A98" s="668"/>
      <c r="B98" s="642"/>
      <c r="C98" s="643"/>
      <c r="D98" s="643"/>
      <c r="E98" s="643"/>
      <c r="F98" s="643"/>
      <c r="G98" s="643"/>
      <c r="H98" s="655"/>
      <c r="I98" s="643"/>
      <c r="K98" s="652"/>
    </row>
    <row r="99" spans="1:11" ht="81">
      <c r="A99" s="666" t="s">
        <v>58</v>
      </c>
      <c r="B99" s="636" t="s">
        <v>1160</v>
      </c>
      <c r="C99" s="637"/>
      <c r="D99" s="637"/>
      <c r="E99" s="637"/>
      <c r="F99" s="638">
        <v>1</v>
      </c>
      <c r="G99" s="637" t="s">
        <v>1144</v>
      </c>
      <c r="H99" s="655"/>
      <c r="I99" s="640"/>
      <c r="K99" s="651"/>
    </row>
    <row r="100" spans="1:11">
      <c r="A100" s="666"/>
      <c r="B100" s="636"/>
      <c r="C100" s="637"/>
      <c r="D100" s="637"/>
      <c r="E100" s="637"/>
      <c r="F100" s="638"/>
      <c r="G100" s="637"/>
      <c r="H100" s="655"/>
      <c r="I100" s="640"/>
      <c r="K100" s="651"/>
    </row>
    <row r="101" spans="1:11">
      <c r="A101" s="666"/>
      <c r="B101" s="660" t="s">
        <v>1481</v>
      </c>
      <c r="C101" s="637"/>
      <c r="D101" s="637"/>
      <c r="E101" s="637"/>
      <c r="F101" s="638"/>
      <c r="G101" s="637"/>
      <c r="H101" s="655"/>
      <c r="I101" s="1071"/>
      <c r="K101" s="651"/>
    </row>
    <row r="102" spans="1:11">
      <c r="A102" s="667"/>
      <c r="B102" s="662"/>
      <c r="C102" s="663"/>
      <c r="D102" s="663"/>
      <c r="E102" s="663"/>
      <c r="F102" s="664"/>
      <c r="G102" s="663"/>
      <c r="H102" s="665"/>
      <c r="I102" s="650"/>
      <c r="K102" s="651"/>
    </row>
    <row r="103" spans="1:11">
      <c r="A103" s="666"/>
      <c r="B103" s="636"/>
      <c r="C103" s="637"/>
      <c r="D103" s="637"/>
      <c r="E103" s="637"/>
      <c r="F103" s="638"/>
      <c r="G103" s="637"/>
      <c r="H103" s="655"/>
      <c r="I103" s="640"/>
      <c r="K103" s="651"/>
    </row>
    <row r="104" spans="1:11">
      <c r="A104" s="666"/>
      <c r="B104" s="660" t="s">
        <v>1482</v>
      </c>
      <c r="C104" s="637"/>
      <c r="D104" s="637"/>
      <c r="E104" s="637"/>
      <c r="F104" s="638"/>
      <c r="G104" s="637"/>
      <c r="H104" s="655"/>
      <c r="I104" s="650"/>
      <c r="K104" s="651"/>
    </row>
    <row r="105" spans="1:11">
      <c r="A105" s="666"/>
      <c r="B105" s="636"/>
      <c r="C105" s="637"/>
      <c r="D105" s="637"/>
      <c r="E105" s="637"/>
      <c r="F105" s="638"/>
      <c r="G105" s="637"/>
      <c r="H105" s="655"/>
      <c r="I105" s="640"/>
      <c r="K105" s="651"/>
    </row>
    <row r="106" spans="1:11">
      <c r="A106" s="666"/>
      <c r="B106" s="636"/>
      <c r="C106" s="637"/>
      <c r="D106" s="637"/>
      <c r="E106" s="637"/>
      <c r="F106" s="638"/>
      <c r="G106" s="637"/>
      <c r="H106" s="655"/>
      <c r="I106" s="640"/>
      <c r="K106" s="651"/>
    </row>
    <row r="107" spans="1:11">
      <c r="A107" s="644"/>
      <c r="B107" s="642"/>
      <c r="C107" s="643"/>
      <c r="D107" s="643"/>
      <c r="E107" s="643"/>
      <c r="F107" s="643"/>
      <c r="G107" s="643"/>
      <c r="H107" s="655"/>
      <c r="I107" s="643"/>
      <c r="K107" s="652"/>
    </row>
    <row r="108" spans="1:11" ht="81">
      <c r="A108" s="666" t="s">
        <v>49</v>
      </c>
      <c r="B108" s="636" t="s">
        <v>1161</v>
      </c>
      <c r="C108" s="637"/>
      <c r="D108" s="637"/>
      <c r="E108" s="637"/>
      <c r="F108" s="638">
        <v>23</v>
      </c>
      <c r="G108" s="637" t="s">
        <v>44</v>
      </c>
      <c r="H108" s="655"/>
      <c r="I108" s="640"/>
      <c r="K108" s="651"/>
    </row>
    <row r="109" spans="1:11">
      <c r="A109" s="668"/>
      <c r="B109" s="642"/>
      <c r="C109" s="643"/>
      <c r="D109" s="643"/>
      <c r="E109" s="643"/>
      <c r="F109" s="643"/>
      <c r="G109" s="643"/>
      <c r="H109" s="655"/>
      <c r="I109" s="643"/>
      <c r="K109" s="652"/>
    </row>
    <row r="110" spans="1:11" ht="40.5">
      <c r="A110" s="666" t="s">
        <v>50</v>
      </c>
      <c r="B110" s="636" t="s">
        <v>1162</v>
      </c>
      <c r="C110" s="637"/>
      <c r="D110" s="637"/>
      <c r="E110" s="637"/>
      <c r="F110" s="638">
        <v>1</v>
      </c>
      <c r="G110" s="637" t="s">
        <v>45</v>
      </c>
      <c r="H110" s="655"/>
      <c r="I110" s="640"/>
      <c r="K110" s="651"/>
    </row>
    <row r="111" spans="1:11">
      <c r="A111" s="644"/>
      <c r="B111" s="642"/>
      <c r="C111" s="643"/>
      <c r="D111" s="643"/>
      <c r="E111" s="643"/>
      <c r="F111" s="643"/>
      <c r="G111" s="643"/>
      <c r="H111" s="655"/>
      <c r="I111" s="643"/>
      <c r="K111" s="652"/>
    </row>
    <row r="112" spans="1:11" ht="40.5">
      <c r="A112" s="645"/>
      <c r="B112" s="1070" t="s">
        <v>1163</v>
      </c>
      <c r="C112" s="637"/>
      <c r="D112" s="637"/>
      <c r="E112" s="637"/>
      <c r="F112" s="637"/>
      <c r="G112" s="637"/>
      <c r="H112" s="655"/>
      <c r="I112" s="637"/>
      <c r="K112" s="652"/>
    </row>
    <row r="113" spans="1:11" ht="141.75">
      <c r="A113" s="666" t="s">
        <v>52</v>
      </c>
      <c r="B113" s="636" t="s">
        <v>1164</v>
      </c>
      <c r="C113" s="637"/>
      <c r="D113" s="637"/>
      <c r="E113" s="637"/>
      <c r="F113" s="638">
        <v>1</v>
      </c>
      <c r="G113" s="637" t="s">
        <v>31</v>
      </c>
      <c r="H113" s="655"/>
      <c r="I113" s="640"/>
      <c r="K113" s="651"/>
    </row>
    <row r="114" spans="1:11">
      <c r="A114" s="644"/>
      <c r="B114" s="642"/>
      <c r="C114" s="643"/>
      <c r="D114" s="643"/>
      <c r="E114" s="643"/>
      <c r="F114" s="643"/>
      <c r="G114" s="643"/>
      <c r="H114" s="656"/>
      <c r="I114" s="643"/>
    </row>
    <row r="115" spans="1:11" ht="40.5">
      <c r="A115" s="647"/>
      <c r="B115" s="647" t="s">
        <v>1165</v>
      </c>
      <c r="C115" s="649"/>
      <c r="D115" s="649"/>
      <c r="E115" s="649"/>
      <c r="F115" s="649"/>
      <c r="G115" s="649"/>
      <c r="H115" s="657"/>
      <c r="I115" s="650"/>
    </row>
    <row r="116" spans="1:11">
      <c r="A116" s="1072"/>
      <c r="B116" s="886"/>
      <c r="C116" s="1073"/>
      <c r="D116" s="1073"/>
      <c r="E116" s="1073"/>
      <c r="F116" s="1073"/>
      <c r="G116" s="1073"/>
      <c r="H116" s="1074"/>
      <c r="I116" s="1071"/>
    </row>
    <row r="117" spans="1:11">
      <c r="A117" s="1075"/>
      <c r="B117" s="642"/>
      <c r="C117" s="643"/>
      <c r="D117" s="643"/>
      <c r="E117" s="643"/>
      <c r="F117" s="643"/>
      <c r="G117" s="643"/>
      <c r="H117" s="656"/>
      <c r="I117" s="640"/>
    </row>
    <row r="118" spans="1:11">
      <c r="A118" s="1075"/>
      <c r="B118" s="642"/>
      <c r="C118" s="643"/>
      <c r="D118" s="643"/>
      <c r="E118" s="643"/>
      <c r="F118" s="643"/>
      <c r="G118" s="643"/>
      <c r="H118" s="656"/>
      <c r="I118" s="640"/>
    </row>
    <row r="119" spans="1:11">
      <c r="A119" s="1075"/>
      <c r="B119" s="642"/>
      <c r="C119" s="643"/>
      <c r="D119" s="643"/>
      <c r="E119" s="643"/>
      <c r="F119" s="643"/>
      <c r="G119" s="643"/>
      <c r="H119" s="656"/>
      <c r="I119" s="640"/>
    </row>
    <row r="120" spans="1:11">
      <c r="A120" s="1075"/>
      <c r="B120" s="1078" t="s">
        <v>65</v>
      </c>
      <c r="C120" s="643"/>
      <c r="D120" s="643"/>
      <c r="E120" s="643"/>
      <c r="F120" s="643"/>
      <c r="G120" s="643"/>
      <c r="H120" s="656"/>
      <c r="I120" s="640"/>
    </row>
    <row r="121" spans="1:11">
      <c r="A121" s="1075"/>
      <c r="B121" s="642"/>
      <c r="C121" s="643"/>
      <c r="D121" s="643"/>
      <c r="E121" s="643"/>
      <c r="F121" s="643"/>
      <c r="G121" s="643"/>
      <c r="H121" s="656"/>
      <c r="I121" s="640"/>
    </row>
    <row r="122" spans="1:11">
      <c r="A122" s="1075"/>
      <c r="B122" s="1075" t="s">
        <v>1199</v>
      </c>
      <c r="C122" s="643"/>
      <c r="D122" s="643"/>
      <c r="E122" s="643"/>
      <c r="F122" s="643"/>
      <c r="G122" s="643"/>
      <c r="H122" s="656"/>
      <c r="I122" s="640"/>
    </row>
    <row r="123" spans="1:11">
      <c r="A123" s="1075"/>
      <c r="B123" s="642"/>
      <c r="C123" s="643"/>
      <c r="D123" s="643"/>
      <c r="E123" s="643"/>
      <c r="F123" s="643"/>
      <c r="G123" s="643"/>
      <c r="H123" s="656"/>
      <c r="I123" s="640"/>
    </row>
    <row r="124" spans="1:11">
      <c r="A124" s="1075"/>
      <c r="B124" s="1075" t="s">
        <v>1198</v>
      </c>
      <c r="C124" s="643"/>
      <c r="D124" s="643"/>
      <c r="E124" s="643"/>
      <c r="F124" s="643"/>
      <c r="G124" s="643"/>
      <c r="H124" s="656"/>
      <c r="I124" s="640"/>
    </row>
    <row r="125" spans="1:11">
      <c r="A125" s="1075"/>
      <c r="B125" s="642"/>
      <c r="C125" s="643"/>
      <c r="D125" s="643"/>
      <c r="E125" s="643"/>
      <c r="F125" s="643"/>
      <c r="G125" s="643"/>
      <c r="H125" s="656"/>
      <c r="I125" s="640"/>
    </row>
    <row r="126" spans="1:11">
      <c r="A126" s="1075"/>
      <c r="B126" s="642"/>
      <c r="C126" s="643"/>
      <c r="D126" s="643"/>
      <c r="E126" s="643"/>
      <c r="F126" s="643"/>
      <c r="G126" s="643"/>
      <c r="H126" s="656"/>
      <c r="I126" s="640"/>
    </row>
    <row r="127" spans="1:11">
      <c r="A127" s="1075"/>
      <c r="B127" s="642"/>
      <c r="C127" s="643"/>
      <c r="D127" s="643"/>
      <c r="E127" s="643"/>
      <c r="F127" s="643"/>
      <c r="G127" s="643"/>
      <c r="H127" s="656"/>
      <c r="I127" s="640"/>
    </row>
    <row r="128" spans="1:11">
      <c r="A128" s="1075"/>
      <c r="B128" s="642"/>
      <c r="C128" s="643"/>
      <c r="D128" s="643"/>
      <c r="E128" s="643"/>
      <c r="F128" s="643"/>
      <c r="G128" s="643"/>
      <c r="H128" s="656"/>
      <c r="I128" s="1071"/>
    </row>
    <row r="129" spans="1:9" ht="21" thickBot="1">
      <c r="A129" s="1075"/>
      <c r="B129" s="1075" t="s">
        <v>1200</v>
      </c>
      <c r="C129" s="643"/>
      <c r="D129" s="643"/>
      <c r="E129" s="643"/>
      <c r="F129" s="643"/>
      <c r="G129" s="643"/>
      <c r="H129" s="656"/>
      <c r="I129" s="1076"/>
    </row>
    <row r="130" spans="1:9" ht="21" thickTop="1">
      <c r="A130" s="1075"/>
      <c r="B130" s="642"/>
      <c r="C130" s="643"/>
      <c r="D130" s="643"/>
      <c r="E130" s="643"/>
      <c r="F130" s="643"/>
      <c r="G130" s="643"/>
      <c r="H130" s="656"/>
      <c r="I130" s="640"/>
    </row>
    <row r="131" spans="1:9">
      <c r="A131" s="1075"/>
      <c r="B131" s="642"/>
      <c r="C131" s="643"/>
      <c r="D131" s="643"/>
      <c r="E131" s="643"/>
      <c r="F131" s="643"/>
      <c r="G131" s="643"/>
      <c r="H131" s="656"/>
      <c r="I131" s="640"/>
    </row>
    <row r="132" spans="1:9">
      <c r="A132" s="1075"/>
      <c r="B132" s="642"/>
      <c r="C132" s="643"/>
      <c r="D132" s="643"/>
      <c r="E132" s="643"/>
      <c r="F132" s="643"/>
      <c r="G132" s="643"/>
      <c r="H132" s="656"/>
      <c r="I132" s="640"/>
    </row>
    <row r="133" spans="1:9">
      <c r="A133" s="1075"/>
      <c r="B133" s="642"/>
      <c r="C133" s="643"/>
      <c r="D133" s="643"/>
      <c r="E133" s="643"/>
      <c r="F133" s="643"/>
      <c r="G133" s="643"/>
      <c r="H133" s="656"/>
      <c r="I133" s="640"/>
    </row>
    <row r="134" spans="1:9">
      <c r="A134" s="1075"/>
      <c r="B134" s="642"/>
      <c r="C134" s="643"/>
      <c r="D134" s="643"/>
      <c r="E134" s="643"/>
      <c r="F134" s="643"/>
      <c r="G134" s="643"/>
      <c r="H134" s="656"/>
      <c r="I134" s="640"/>
    </row>
    <row r="135" spans="1:9">
      <c r="A135" s="1075"/>
      <c r="B135" s="642"/>
      <c r="C135" s="643"/>
      <c r="D135" s="643"/>
      <c r="E135" s="643"/>
      <c r="F135" s="643"/>
      <c r="G135" s="643"/>
      <c r="H135" s="656"/>
      <c r="I135" s="640"/>
    </row>
    <row r="136" spans="1:9">
      <c r="A136" s="1075"/>
      <c r="B136" s="642"/>
      <c r="C136" s="643"/>
      <c r="D136" s="643"/>
      <c r="E136" s="643"/>
      <c r="F136" s="643"/>
      <c r="G136" s="643"/>
      <c r="H136" s="656"/>
      <c r="I136" s="640"/>
    </row>
    <row r="137" spans="1:9">
      <c r="A137" s="1075"/>
      <c r="B137" s="642"/>
      <c r="C137" s="643"/>
      <c r="D137" s="643"/>
      <c r="E137" s="643"/>
      <c r="F137" s="643"/>
      <c r="G137" s="643"/>
      <c r="H137" s="656"/>
      <c r="I137" s="640"/>
    </row>
    <row r="138" spans="1:9">
      <c r="A138" s="1075"/>
      <c r="B138" s="642"/>
      <c r="C138" s="643"/>
      <c r="D138" s="643"/>
      <c r="E138" s="643"/>
      <c r="F138" s="643"/>
      <c r="G138" s="643"/>
      <c r="H138" s="656"/>
      <c r="I138" s="640"/>
    </row>
    <row r="139" spans="1:9">
      <c r="A139" s="1075"/>
      <c r="B139" s="642"/>
      <c r="C139" s="643"/>
      <c r="D139" s="643"/>
      <c r="E139" s="643"/>
      <c r="F139" s="643"/>
      <c r="G139" s="643"/>
      <c r="H139" s="656"/>
      <c r="I139" s="640"/>
    </row>
    <row r="140" spans="1:9">
      <c r="A140" s="1075"/>
      <c r="B140" s="642"/>
      <c r="C140" s="643"/>
      <c r="D140" s="643"/>
      <c r="E140" s="643"/>
      <c r="F140" s="643"/>
      <c r="G140" s="643"/>
      <c r="H140" s="656"/>
      <c r="I140" s="640"/>
    </row>
    <row r="141" spans="1:9">
      <c r="A141" s="1075"/>
      <c r="B141" s="642"/>
      <c r="C141" s="643"/>
      <c r="D141" s="643"/>
      <c r="E141" s="643"/>
      <c r="F141" s="643"/>
      <c r="G141" s="643"/>
      <c r="H141" s="656"/>
      <c r="I141" s="640"/>
    </row>
    <row r="142" spans="1:9">
      <c r="A142" s="1075"/>
      <c r="B142" s="642"/>
      <c r="C142" s="643"/>
      <c r="D142" s="643"/>
      <c r="E142" s="643"/>
      <c r="F142" s="643"/>
      <c r="G142" s="643"/>
      <c r="H142" s="656"/>
      <c r="I142" s="640"/>
    </row>
    <row r="143" spans="1:9">
      <c r="A143" s="1075"/>
      <c r="B143" s="642"/>
      <c r="C143" s="643"/>
      <c r="D143" s="643"/>
      <c r="E143" s="643"/>
      <c r="F143" s="643"/>
      <c r="G143" s="643"/>
      <c r="H143" s="656"/>
      <c r="I143" s="640"/>
    </row>
    <row r="144" spans="1:9">
      <c r="A144" s="1075"/>
      <c r="B144" s="642"/>
      <c r="C144" s="643"/>
      <c r="D144" s="643"/>
      <c r="E144" s="643"/>
      <c r="F144" s="643"/>
      <c r="G144" s="643"/>
      <c r="H144" s="656"/>
      <c r="I144" s="640"/>
    </row>
    <row r="145" spans="1:9">
      <c r="A145" s="1075"/>
      <c r="B145" s="642"/>
      <c r="C145" s="643"/>
      <c r="D145" s="643"/>
      <c r="E145" s="643"/>
      <c r="F145" s="643"/>
      <c r="G145" s="643"/>
      <c r="H145" s="656"/>
      <c r="I145" s="640"/>
    </row>
    <row r="146" spans="1:9">
      <c r="A146" s="1075"/>
      <c r="B146" s="642"/>
      <c r="C146" s="643"/>
      <c r="D146" s="643"/>
      <c r="E146" s="643"/>
      <c r="F146" s="643"/>
      <c r="G146" s="643"/>
      <c r="H146" s="656"/>
      <c r="I146" s="640"/>
    </row>
    <row r="147" spans="1:9">
      <c r="A147" s="1075"/>
      <c r="B147" s="642"/>
      <c r="C147" s="643"/>
      <c r="D147" s="643"/>
      <c r="E147" s="643"/>
      <c r="F147" s="643"/>
      <c r="G147" s="643"/>
      <c r="H147" s="656"/>
      <c r="I147" s="640"/>
    </row>
    <row r="148" spans="1:9">
      <c r="A148" s="1075"/>
      <c r="B148" s="642"/>
      <c r="C148" s="643"/>
      <c r="D148" s="643"/>
      <c r="E148" s="643"/>
      <c r="F148" s="643"/>
      <c r="G148" s="643"/>
      <c r="H148" s="656"/>
      <c r="I148" s="640"/>
    </row>
    <row r="149" spans="1:9">
      <c r="A149" s="1075"/>
      <c r="B149" s="642"/>
      <c r="C149" s="643"/>
      <c r="D149" s="643"/>
      <c r="E149" s="643"/>
      <c r="F149" s="643"/>
      <c r="G149" s="643"/>
      <c r="H149" s="656"/>
      <c r="I149" s="640"/>
    </row>
    <row r="150" spans="1:9">
      <c r="A150" s="1075"/>
      <c r="B150" s="642"/>
      <c r="C150" s="643"/>
      <c r="D150" s="643"/>
      <c r="E150" s="643"/>
      <c r="F150" s="643"/>
      <c r="G150" s="643"/>
      <c r="H150" s="656"/>
      <c r="I150" s="640"/>
    </row>
    <row r="151" spans="1:9">
      <c r="A151" s="1075"/>
      <c r="B151" s="642"/>
      <c r="C151" s="643"/>
      <c r="D151" s="643"/>
      <c r="E151" s="643"/>
      <c r="F151" s="643"/>
      <c r="G151" s="643"/>
      <c r="H151" s="656"/>
      <c r="I151" s="640"/>
    </row>
    <row r="152" spans="1:9">
      <c r="A152" s="1075"/>
      <c r="B152" s="642"/>
      <c r="C152" s="643"/>
      <c r="D152" s="643"/>
      <c r="E152" s="643"/>
      <c r="F152" s="643"/>
      <c r="G152" s="643"/>
      <c r="H152" s="656"/>
      <c r="I152" s="640"/>
    </row>
    <row r="153" spans="1:9">
      <c r="A153" s="1075"/>
      <c r="B153" s="642"/>
      <c r="C153" s="643"/>
      <c r="D153" s="643"/>
      <c r="E153" s="643"/>
      <c r="F153" s="643"/>
      <c r="G153" s="643"/>
      <c r="H153" s="656"/>
      <c r="I153" s="640"/>
    </row>
    <row r="154" spans="1:9">
      <c r="A154" s="1075"/>
      <c r="B154" s="642"/>
      <c r="C154" s="643"/>
      <c r="D154" s="643"/>
      <c r="E154" s="643"/>
      <c r="F154" s="643"/>
      <c r="G154" s="643"/>
      <c r="H154" s="656"/>
      <c r="I154" s="640"/>
    </row>
    <row r="155" spans="1:9">
      <c r="A155" s="1075"/>
      <c r="B155" s="642"/>
      <c r="C155" s="643"/>
      <c r="D155" s="643"/>
      <c r="E155" s="643"/>
      <c r="F155" s="643"/>
      <c r="G155" s="643"/>
      <c r="H155" s="656"/>
      <c r="I155" s="640"/>
    </row>
    <row r="156" spans="1:9">
      <c r="A156" s="1075"/>
      <c r="B156" s="642"/>
      <c r="C156" s="643"/>
      <c r="D156" s="643"/>
      <c r="E156" s="643"/>
      <c r="F156" s="643"/>
      <c r="G156" s="643"/>
      <c r="H156" s="656"/>
      <c r="I156" s="640"/>
    </row>
    <row r="157" spans="1:9">
      <c r="A157" s="1075"/>
      <c r="B157" s="642"/>
      <c r="C157" s="643"/>
      <c r="D157" s="643"/>
      <c r="E157" s="643"/>
      <c r="F157" s="643"/>
      <c r="G157" s="643"/>
      <c r="H157" s="656"/>
      <c r="I157" s="640"/>
    </row>
    <row r="158" spans="1:9">
      <c r="A158" s="1075"/>
      <c r="B158" s="642"/>
      <c r="C158" s="643"/>
      <c r="D158" s="643"/>
      <c r="E158" s="643"/>
      <c r="F158" s="643"/>
      <c r="G158" s="643"/>
      <c r="H158" s="656"/>
      <c r="I158" s="640"/>
    </row>
    <row r="159" spans="1:9">
      <c r="A159" s="1075"/>
      <c r="B159" s="642"/>
      <c r="C159" s="643"/>
      <c r="D159" s="643"/>
      <c r="E159" s="643"/>
      <c r="F159" s="643"/>
      <c r="G159" s="643"/>
      <c r="H159" s="656"/>
      <c r="I159" s="640"/>
    </row>
    <row r="160" spans="1:9">
      <c r="A160" s="1075"/>
      <c r="B160" s="642"/>
      <c r="C160" s="643"/>
      <c r="D160" s="643"/>
      <c r="E160" s="643"/>
      <c r="F160" s="643"/>
      <c r="G160" s="643"/>
      <c r="H160" s="656"/>
      <c r="I160" s="640"/>
    </row>
    <row r="161" spans="1:9">
      <c r="A161" s="1075"/>
      <c r="B161" s="642"/>
      <c r="C161" s="643"/>
      <c r="D161" s="643"/>
      <c r="E161" s="643"/>
      <c r="F161" s="643"/>
      <c r="G161" s="643"/>
      <c r="H161" s="656"/>
      <c r="I161" s="640"/>
    </row>
    <row r="162" spans="1:9">
      <c r="A162" s="1075"/>
      <c r="B162" s="642"/>
      <c r="C162" s="643"/>
      <c r="D162" s="643"/>
      <c r="E162" s="643"/>
      <c r="F162" s="643"/>
      <c r="G162" s="643"/>
      <c r="H162" s="656"/>
      <c r="I162" s="640"/>
    </row>
    <row r="163" spans="1:9">
      <c r="A163" s="1075"/>
      <c r="B163" s="642"/>
      <c r="C163" s="643"/>
      <c r="D163" s="643"/>
      <c r="E163" s="643"/>
      <c r="F163" s="643"/>
      <c r="G163" s="643"/>
      <c r="H163" s="656"/>
      <c r="I163" s="640"/>
    </row>
    <row r="164" spans="1:9">
      <c r="A164" s="1077"/>
      <c r="B164" s="648"/>
      <c r="C164" s="649"/>
      <c r="D164" s="649"/>
      <c r="E164" s="649"/>
      <c r="F164" s="649"/>
      <c r="G164" s="649"/>
      <c r="H164" s="657"/>
      <c r="I164" s="649"/>
    </row>
  </sheetData>
  <mergeCells count="3">
    <mergeCell ref="A1:I1"/>
    <mergeCell ref="A2:I2"/>
    <mergeCell ref="A78:I78"/>
  </mergeCells>
  <pageMargins left="0.7" right="0.7" top="0.75" bottom="0.75" header="0.3" footer="0.3"/>
  <pageSetup paperSize="9" scale="50" orientation="portrait" r:id="rId1"/>
  <rowBreaks count="1" manualBreakCount="1">
    <brk id="76"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E2AB-405F-453C-831B-EBD5FC2C3144}">
  <dimension ref="A1:L92"/>
  <sheetViews>
    <sheetView view="pageBreakPreview" zoomScale="60" zoomScaleNormal="100" workbookViewId="0">
      <selection activeCell="H5" sqref="H5:Z94"/>
    </sheetView>
  </sheetViews>
  <sheetFormatPr defaultColWidth="8.7109375" defaultRowHeight="20.25"/>
  <cols>
    <col min="1" max="1" width="9.42578125" style="589" customWidth="1"/>
    <col min="2" max="2" width="76.7109375" style="586" customWidth="1"/>
    <col min="3" max="3" width="8.5703125" style="586" hidden="1" customWidth="1"/>
    <col min="4" max="4" width="7.7109375" style="586" hidden="1" customWidth="1"/>
    <col min="5" max="5" width="16.85546875" style="642" customWidth="1"/>
    <col min="6" max="6" width="8.5703125" style="586" customWidth="1"/>
    <col min="7" max="7" width="9.28515625" style="586" hidden="1" customWidth="1"/>
    <col min="8" max="8" width="15.85546875" style="586" customWidth="1"/>
    <col min="9" max="9" width="24.7109375" style="591" customWidth="1"/>
    <col min="10" max="10" width="8.7109375" style="586"/>
    <col min="11" max="11" width="13" style="586" bestFit="1" customWidth="1"/>
    <col min="12" max="12" width="15.7109375" style="586" bestFit="1" customWidth="1"/>
    <col min="13" max="16384" width="8.7109375" style="586"/>
  </cols>
  <sheetData>
    <row r="1" spans="1:12">
      <c r="A1" s="1279" t="s">
        <v>1555</v>
      </c>
      <c r="B1" s="1279"/>
      <c r="C1" s="1279"/>
      <c r="D1" s="1279"/>
      <c r="E1" s="1279"/>
      <c r="F1" s="1279"/>
      <c r="G1" s="1279"/>
      <c r="H1" s="1279"/>
      <c r="I1" s="1279"/>
    </row>
    <row r="2" spans="1:12">
      <c r="A2" s="1279" t="s">
        <v>1166</v>
      </c>
      <c r="B2" s="1279"/>
      <c r="C2" s="1279"/>
      <c r="D2" s="1279"/>
      <c r="E2" s="1279"/>
      <c r="F2" s="1279"/>
      <c r="G2" s="1279"/>
      <c r="H2" s="1279"/>
      <c r="I2" s="1279"/>
    </row>
    <row r="3" spans="1:12" ht="61.5" thickBot="1">
      <c r="A3" s="676" t="s">
        <v>682</v>
      </c>
      <c r="B3" s="674" t="s">
        <v>978</v>
      </c>
      <c r="C3" s="674" t="s">
        <v>685</v>
      </c>
      <c r="D3" s="1087" t="s">
        <v>1167</v>
      </c>
      <c r="E3" s="1110" t="s">
        <v>979</v>
      </c>
      <c r="F3" s="1099" t="s">
        <v>689</v>
      </c>
      <c r="G3" s="674" t="s">
        <v>1168</v>
      </c>
      <c r="H3" s="674" t="s">
        <v>1201</v>
      </c>
      <c r="I3" s="677" t="s">
        <v>1197</v>
      </c>
    </row>
    <row r="4" spans="1:12" ht="41.25" thickBot="1">
      <c r="A4" s="1079"/>
      <c r="B4" s="1082" t="s">
        <v>1169</v>
      </c>
      <c r="C4" s="1080"/>
      <c r="D4" s="1080"/>
      <c r="E4" s="1083"/>
      <c r="F4" s="1080"/>
      <c r="G4" s="1080"/>
      <c r="H4" s="1080"/>
      <c r="I4" s="1081"/>
    </row>
    <row r="5" spans="1:12" ht="40.5">
      <c r="A5" s="927" t="s">
        <v>49</v>
      </c>
      <c r="B5" s="928" t="s">
        <v>1170</v>
      </c>
      <c r="C5" s="929">
        <v>59</v>
      </c>
      <c r="D5" s="1088"/>
      <c r="E5" s="930">
        <v>171.1</v>
      </c>
      <c r="F5" s="1100" t="s">
        <v>44</v>
      </c>
      <c r="G5" s="931">
        <f>E5*3.28084</f>
        <v>561.35172399999999</v>
      </c>
      <c r="H5" s="932"/>
      <c r="I5" s="933"/>
      <c r="K5" s="587"/>
    </row>
    <row r="6" spans="1:12" ht="40.5">
      <c r="A6" s="870" t="s">
        <v>50</v>
      </c>
      <c r="B6" s="871" t="s">
        <v>1171</v>
      </c>
      <c r="C6" s="873"/>
      <c r="D6" s="1089"/>
      <c r="E6" s="872">
        <v>280.2</v>
      </c>
      <c r="F6" s="1101" t="s">
        <v>44</v>
      </c>
      <c r="G6" s="934">
        <f>E6*3.28084</f>
        <v>919.29136799999992</v>
      </c>
      <c r="H6" s="874"/>
      <c r="I6" s="683"/>
      <c r="K6" s="587"/>
    </row>
    <row r="7" spans="1:12" ht="40.5">
      <c r="A7" s="870" t="s">
        <v>52</v>
      </c>
      <c r="B7" s="871" t="s">
        <v>1172</v>
      </c>
      <c r="C7" s="935">
        <v>177</v>
      </c>
      <c r="D7" s="1089"/>
      <c r="E7" s="872">
        <v>177</v>
      </c>
      <c r="F7" s="1101" t="s">
        <v>548</v>
      </c>
      <c r="G7" s="936"/>
      <c r="H7" s="874"/>
      <c r="I7" s="683"/>
      <c r="K7" s="587"/>
    </row>
    <row r="8" spans="1:12" ht="40.5">
      <c r="A8" s="870" t="s">
        <v>53</v>
      </c>
      <c r="B8" s="871" t="s">
        <v>1173</v>
      </c>
      <c r="C8" s="935">
        <v>175</v>
      </c>
      <c r="D8" s="1089"/>
      <c r="E8" s="872">
        <v>175</v>
      </c>
      <c r="F8" s="1101" t="s">
        <v>548</v>
      </c>
      <c r="G8" s="936"/>
      <c r="H8" s="874"/>
      <c r="I8" s="683"/>
      <c r="K8" s="587"/>
    </row>
    <row r="9" spans="1:12">
      <c r="A9" s="642"/>
      <c r="B9" s="642"/>
      <c r="C9" s="642"/>
      <c r="D9" s="589"/>
      <c r="F9" s="591"/>
      <c r="G9" s="642"/>
      <c r="H9" s="642"/>
      <c r="I9" s="642"/>
    </row>
    <row r="10" spans="1:12" ht="40.5">
      <c r="A10" s="870" t="s">
        <v>54</v>
      </c>
      <c r="B10" s="871" t="s">
        <v>1174</v>
      </c>
      <c r="C10" s="873"/>
      <c r="D10" s="1089"/>
      <c r="E10" s="872">
        <v>175</v>
      </c>
      <c r="F10" s="1101" t="s">
        <v>548</v>
      </c>
      <c r="G10" s="936"/>
      <c r="H10" s="874"/>
      <c r="I10" s="683"/>
      <c r="K10" s="587"/>
    </row>
    <row r="11" spans="1:12">
      <c r="A11" s="642"/>
      <c r="B11" s="642"/>
      <c r="C11" s="642"/>
      <c r="D11" s="589"/>
      <c r="F11" s="591"/>
      <c r="G11" s="642"/>
      <c r="H11" s="642"/>
      <c r="I11" s="642"/>
    </row>
    <row r="12" spans="1:12" ht="40.5">
      <c r="A12" s="870" t="s">
        <v>55</v>
      </c>
      <c r="B12" s="871" t="s">
        <v>1175</v>
      </c>
      <c r="C12" s="935">
        <v>2171</v>
      </c>
      <c r="D12" s="1089"/>
      <c r="E12" s="872">
        <v>2171</v>
      </c>
      <c r="F12" s="1101" t="s">
        <v>67</v>
      </c>
      <c r="G12" s="936"/>
      <c r="H12" s="874"/>
      <c r="I12" s="683"/>
      <c r="K12" s="587"/>
    </row>
    <row r="13" spans="1:12">
      <c r="A13" s="642"/>
      <c r="B13" s="642"/>
      <c r="C13" s="642"/>
      <c r="D13" s="589"/>
      <c r="F13" s="591"/>
      <c r="G13" s="642"/>
      <c r="H13" s="642"/>
      <c r="I13" s="642"/>
    </row>
    <row r="14" spans="1:12" ht="40.5">
      <c r="A14" s="870" t="s">
        <v>56</v>
      </c>
      <c r="B14" s="871" t="s">
        <v>1176</v>
      </c>
      <c r="C14" s="873"/>
      <c r="D14" s="1089"/>
      <c r="E14" s="872">
        <v>1</v>
      </c>
      <c r="F14" s="1101" t="s">
        <v>735</v>
      </c>
      <c r="G14" s="936"/>
      <c r="H14" s="874"/>
      <c r="I14" s="683"/>
      <c r="K14" s="587"/>
      <c r="L14" s="675"/>
    </row>
    <row r="15" spans="1:12">
      <c r="A15" s="642"/>
      <c r="B15" s="642"/>
      <c r="C15" s="642"/>
      <c r="D15" s="589"/>
      <c r="F15" s="591"/>
      <c r="G15" s="642"/>
      <c r="H15" s="642"/>
      <c r="I15" s="642"/>
    </row>
    <row r="16" spans="1:12">
      <c r="A16" s="973"/>
      <c r="B16" s="973" t="s">
        <v>1177</v>
      </c>
      <c r="C16" s="973"/>
      <c r="D16" s="1090"/>
      <c r="E16" s="973"/>
      <c r="F16" s="1102"/>
      <c r="G16" s="937"/>
      <c r="H16" s="642"/>
      <c r="I16" s="938"/>
    </row>
    <row r="17" spans="1:11" ht="21" thickBot="1">
      <c r="A17" s="642"/>
      <c r="B17" s="642"/>
      <c r="C17" s="642"/>
      <c r="D17" s="589"/>
      <c r="F17" s="591"/>
      <c r="G17" s="642"/>
      <c r="H17" s="642"/>
      <c r="I17" s="642"/>
    </row>
    <row r="18" spans="1:11" ht="61.5" thickBot="1">
      <c r="A18" s="1083"/>
      <c r="B18" s="1084" t="s">
        <v>1178</v>
      </c>
      <c r="C18" s="1083"/>
      <c r="D18" s="1079"/>
      <c r="E18" s="1083"/>
      <c r="F18" s="1081"/>
      <c r="G18" s="1083"/>
      <c r="H18" s="1083"/>
      <c r="I18" s="1083"/>
    </row>
    <row r="19" spans="1:11" ht="40.5">
      <c r="A19" s="939" t="s">
        <v>57</v>
      </c>
      <c r="B19" s="940" t="s">
        <v>1179</v>
      </c>
      <c r="C19" s="941">
        <v>70.040000000000006</v>
      </c>
      <c r="D19" s="1091">
        <v>2.4</v>
      </c>
      <c r="E19" s="942">
        <v>168.1</v>
      </c>
      <c r="F19" s="1103" t="s">
        <v>543</v>
      </c>
      <c r="G19" s="943">
        <f>E19*10.7639</f>
        <v>1809.4115899999999</v>
      </c>
      <c r="H19" s="944"/>
      <c r="I19" s="945"/>
      <c r="K19" s="587"/>
    </row>
    <row r="20" spans="1:11">
      <c r="A20" s="946"/>
      <c r="B20" s="946"/>
      <c r="C20" s="946"/>
      <c r="D20" s="1092"/>
      <c r="E20" s="946"/>
      <c r="F20" s="1104"/>
      <c r="G20" s="946"/>
      <c r="H20" s="946"/>
      <c r="I20" s="946"/>
    </row>
    <row r="21" spans="1:11" ht="40.5">
      <c r="A21" s="870" t="s">
        <v>58</v>
      </c>
      <c r="B21" s="871" t="s">
        <v>1180</v>
      </c>
      <c r="C21" s="935">
        <v>70.040000000000006</v>
      </c>
      <c r="D21" s="1093">
        <v>2.4</v>
      </c>
      <c r="E21" s="872">
        <v>188.27</v>
      </c>
      <c r="F21" s="1101" t="s">
        <v>543</v>
      </c>
      <c r="G21" s="934">
        <f>E21*10.7639</f>
        <v>2026.5194530000001</v>
      </c>
      <c r="H21" s="874"/>
      <c r="I21" s="683"/>
      <c r="K21" s="587"/>
    </row>
    <row r="22" spans="1:11">
      <c r="A22" s="642"/>
      <c r="B22" s="642"/>
      <c r="C22" s="642"/>
      <c r="D22" s="589"/>
      <c r="F22" s="591"/>
      <c r="G22" s="642"/>
      <c r="H22" s="642"/>
      <c r="I22" s="642"/>
    </row>
    <row r="23" spans="1:11" ht="40.5">
      <c r="A23" s="870" t="s">
        <v>59</v>
      </c>
      <c r="B23" s="871" t="s">
        <v>1181</v>
      </c>
      <c r="C23" s="935">
        <v>70.040000000000006</v>
      </c>
      <c r="D23" s="1093">
        <v>0.9</v>
      </c>
      <c r="E23" s="872">
        <v>63.04</v>
      </c>
      <c r="F23" s="1101" t="s">
        <v>543</v>
      </c>
      <c r="G23" s="934">
        <f>E23*10.7639</f>
        <v>678.55625599999996</v>
      </c>
      <c r="H23" s="874"/>
      <c r="I23" s="683"/>
      <c r="K23" s="587"/>
    </row>
    <row r="24" spans="1:11">
      <c r="A24" s="642"/>
      <c r="B24" s="642"/>
      <c r="C24" s="642"/>
      <c r="D24" s="589"/>
      <c r="F24" s="591"/>
      <c r="G24" s="642"/>
      <c r="H24" s="642"/>
      <c r="I24" s="642"/>
    </row>
    <row r="25" spans="1:11" ht="40.5">
      <c r="A25" s="870" t="s">
        <v>60</v>
      </c>
      <c r="B25" s="871" t="s">
        <v>1182</v>
      </c>
      <c r="C25" s="935">
        <v>58</v>
      </c>
      <c r="D25" s="1089"/>
      <c r="E25" s="872">
        <v>58</v>
      </c>
      <c r="F25" s="1101" t="s">
        <v>548</v>
      </c>
      <c r="G25" s="936"/>
      <c r="H25" s="874"/>
      <c r="I25" s="683"/>
      <c r="K25" s="587"/>
    </row>
    <row r="26" spans="1:11">
      <c r="A26" s="642"/>
      <c r="B26" s="642"/>
      <c r="C26" s="642"/>
      <c r="D26" s="589"/>
      <c r="F26" s="591"/>
      <c r="G26" s="642"/>
      <c r="H26" s="642"/>
      <c r="I26" s="642"/>
    </row>
    <row r="27" spans="1:11" ht="40.5">
      <c r="A27" s="870" t="s">
        <v>61</v>
      </c>
      <c r="B27" s="871" t="s">
        <v>1183</v>
      </c>
      <c r="C27" s="935">
        <v>419.41</v>
      </c>
      <c r="D27" s="1089"/>
      <c r="E27" s="872">
        <v>419.41</v>
      </c>
      <c r="F27" s="1101" t="s">
        <v>543</v>
      </c>
      <c r="G27" s="934">
        <f>E27*10.7639</f>
        <v>4514.4872990000003</v>
      </c>
      <c r="H27" s="874"/>
      <c r="I27" s="683"/>
      <c r="K27" s="587"/>
    </row>
    <row r="28" spans="1:11">
      <c r="A28" s="642"/>
      <c r="B28" s="642"/>
      <c r="C28" s="642"/>
      <c r="D28" s="589"/>
      <c r="F28" s="591"/>
      <c r="G28" s="642"/>
      <c r="H28" s="642"/>
      <c r="I28" s="642"/>
    </row>
    <row r="29" spans="1:11" ht="40.5">
      <c r="A29" s="870" t="s">
        <v>62</v>
      </c>
      <c r="B29" s="871" t="s">
        <v>1184</v>
      </c>
      <c r="C29" s="935">
        <v>210</v>
      </c>
      <c r="D29" s="1089"/>
      <c r="E29" s="872">
        <v>210</v>
      </c>
      <c r="F29" s="1101" t="s">
        <v>1185</v>
      </c>
      <c r="G29" s="934">
        <f>E29*3.28084</f>
        <v>688.97640000000001</v>
      </c>
      <c r="H29" s="874"/>
      <c r="I29" s="683"/>
      <c r="K29" s="587"/>
    </row>
    <row r="30" spans="1:11">
      <c r="A30" s="642"/>
      <c r="B30" s="642"/>
      <c r="C30" s="642"/>
      <c r="D30" s="589"/>
      <c r="F30" s="591"/>
      <c r="G30" s="642"/>
      <c r="H30" s="642"/>
      <c r="I30" s="642"/>
    </row>
    <row r="31" spans="1:11" ht="40.5">
      <c r="A31" s="870" t="s">
        <v>63</v>
      </c>
      <c r="B31" s="871" t="s">
        <v>1186</v>
      </c>
      <c r="C31" s="873"/>
      <c r="D31" s="1089"/>
      <c r="E31" s="872">
        <v>233</v>
      </c>
      <c r="F31" s="1101" t="s">
        <v>548</v>
      </c>
      <c r="G31" s="936"/>
      <c r="H31" s="874"/>
      <c r="I31" s="683"/>
      <c r="K31" s="587"/>
    </row>
    <row r="32" spans="1:11">
      <c r="A32" s="642"/>
      <c r="B32" s="642"/>
      <c r="C32" s="642"/>
      <c r="D32" s="589"/>
      <c r="F32" s="591"/>
      <c r="G32" s="642"/>
      <c r="H32" s="642"/>
      <c r="I32" s="642"/>
    </row>
    <row r="33" spans="1:11" ht="40.5">
      <c r="A33" s="870" t="s">
        <v>333</v>
      </c>
      <c r="B33" s="871" t="s">
        <v>1187</v>
      </c>
      <c r="C33" s="935">
        <v>70.040000000000006</v>
      </c>
      <c r="D33" s="1089"/>
      <c r="E33" s="872">
        <v>70.040000000000006</v>
      </c>
      <c r="F33" s="1101" t="s">
        <v>1185</v>
      </c>
      <c r="G33" s="934">
        <f>E33*3.28084</f>
        <v>229.79003360000002</v>
      </c>
      <c r="H33" s="874"/>
      <c r="I33" s="683"/>
      <c r="K33" s="587"/>
    </row>
    <row r="34" spans="1:11">
      <c r="A34" s="642"/>
      <c r="B34" s="642"/>
      <c r="C34" s="642"/>
      <c r="D34" s="589"/>
      <c r="F34" s="591"/>
      <c r="G34" s="642"/>
      <c r="H34" s="642"/>
      <c r="I34" s="642"/>
    </row>
    <row r="35" spans="1:11" ht="40.5">
      <c r="A35" s="870" t="s">
        <v>335</v>
      </c>
      <c r="B35" s="871" t="s">
        <v>1188</v>
      </c>
      <c r="C35" s="935">
        <v>233</v>
      </c>
      <c r="D35" s="1089"/>
      <c r="E35" s="872">
        <v>233</v>
      </c>
      <c r="F35" s="1101" t="s">
        <v>548</v>
      </c>
      <c r="G35" s="936"/>
      <c r="H35" s="874"/>
      <c r="I35" s="683"/>
      <c r="K35" s="587"/>
    </row>
    <row r="36" spans="1:11">
      <c r="A36" s="642"/>
      <c r="B36" s="642"/>
      <c r="C36" s="642"/>
      <c r="D36" s="589"/>
      <c r="F36" s="591"/>
      <c r="G36" s="642"/>
      <c r="H36" s="642"/>
      <c r="I36" s="642"/>
    </row>
    <row r="37" spans="1:11">
      <c r="A37" s="973"/>
      <c r="B37" s="973" t="s">
        <v>1189</v>
      </c>
      <c r="C37" s="973"/>
      <c r="D37" s="1090"/>
      <c r="E37" s="973"/>
      <c r="F37" s="1102"/>
      <c r="G37" s="937"/>
      <c r="H37" s="642"/>
      <c r="I37" s="938"/>
    </row>
    <row r="38" spans="1:11">
      <c r="A38" s="642"/>
      <c r="B38" s="642"/>
      <c r="C38" s="642"/>
      <c r="D38" s="589"/>
      <c r="F38" s="591"/>
      <c r="G38" s="642"/>
      <c r="H38" s="642"/>
      <c r="I38" s="642"/>
    </row>
    <row r="39" spans="1:11">
      <c r="A39" s="642"/>
      <c r="B39" s="642"/>
      <c r="C39" s="642"/>
      <c r="D39" s="589"/>
      <c r="F39" s="591"/>
      <c r="G39" s="642"/>
      <c r="H39" s="642"/>
      <c r="I39" s="642"/>
    </row>
    <row r="40" spans="1:11">
      <c r="A40" s="642"/>
      <c r="B40" s="642"/>
      <c r="C40" s="642"/>
      <c r="D40" s="589"/>
      <c r="F40" s="591"/>
      <c r="G40" s="642"/>
      <c r="H40" s="642"/>
      <c r="I40" s="642"/>
    </row>
    <row r="41" spans="1:11">
      <c r="A41" s="642"/>
      <c r="B41" s="642"/>
      <c r="C41" s="642"/>
      <c r="D41" s="589"/>
      <c r="F41" s="591"/>
      <c r="G41" s="642"/>
      <c r="H41" s="642"/>
      <c r="I41" s="642"/>
    </row>
    <row r="42" spans="1:11">
      <c r="A42" s="642"/>
      <c r="B42" s="642"/>
      <c r="C42" s="642"/>
      <c r="D42" s="589"/>
      <c r="F42" s="591"/>
      <c r="G42" s="642"/>
      <c r="H42" s="642"/>
      <c r="I42" s="642"/>
    </row>
    <row r="43" spans="1:11">
      <c r="A43" s="642"/>
      <c r="B43" s="642"/>
      <c r="C43" s="642"/>
      <c r="D43" s="589"/>
      <c r="F43" s="591"/>
      <c r="G43" s="642"/>
      <c r="H43" s="642"/>
      <c r="I43" s="642"/>
    </row>
    <row r="44" spans="1:11">
      <c r="A44" s="648"/>
      <c r="B44" s="648"/>
      <c r="C44" s="648"/>
      <c r="D44" s="1094"/>
      <c r="E44" s="648"/>
      <c r="F44" s="1105"/>
      <c r="G44" s="648"/>
      <c r="H44" s="648"/>
      <c r="I44" s="648"/>
    </row>
    <row r="45" spans="1:11">
      <c r="A45" s="642"/>
      <c r="B45" s="642"/>
      <c r="C45" s="642"/>
      <c r="D45" s="589"/>
      <c r="F45" s="591"/>
      <c r="G45" s="642"/>
      <c r="H45" s="642"/>
      <c r="I45" s="642"/>
    </row>
    <row r="46" spans="1:11">
      <c r="A46" s="642"/>
      <c r="B46" s="947" t="s">
        <v>65</v>
      </c>
      <c r="C46" s="642"/>
      <c r="D46" s="589"/>
      <c r="F46" s="591"/>
      <c r="G46" s="642"/>
      <c r="H46" s="642"/>
      <c r="I46" s="642"/>
    </row>
    <row r="47" spans="1:11">
      <c r="A47" s="642"/>
      <c r="B47" s="642"/>
      <c r="C47" s="642"/>
      <c r="D47" s="589"/>
      <c r="F47" s="591"/>
      <c r="G47" s="642"/>
      <c r="H47" s="642"/>
      <c r="I47" s="642"/>
    </row>
    <row r="48" spans="1:11">
      <c r="A48" s="642"/>
      <c r="B48" s="642"/>
      <c r="C48" s="642"/>
      <c r="D48" s="589"/>
      <c r="F48" s="591"/>
      <c r="G48" s="642"/>
      <c r="H48" s="642"/>
      <c r="I48" s="642"/>
    </row>
    <row r="49" spans="1:9" s="590" customFormat="1">
      <c r="A49" s="973"/>
      <c r="B49" s="973" t="s">
        <v>1558</v>
      </c>
      <c r="C49" s="973"/>
      <c r="D49" s="1090"/>
      <c r="E49" s="973"/>
      <c r="F49" s="1102"/>
      <c r="G49" s="937"/>
      <c r="H49" s="642"/>
      <c r="I49" s="938"/>
    </row>
    <row r="50" spans="1:9" s="590" customFormat="1">
      <c r="A50" s="948"/>
      <c r="B50" s="948"/>
      <c r="C50" s="948"/>
      <c r="D50" s="1095"/>
      <c r="E50" s="970"/>
      <c r="F50" s="1106"/>
      <c r="G50" s="937"/>
      <c r="H50" s="642"/>
      <c r="I50" s="938"/>
    </row>
    <row r="51" spans="1:9" s="590" customFormat="1">
      <c r="A51" s="949"/>
      <c r="B51" s="949"/>
      <c r="C51" s="949"/>
      <c r="D51" s="1096"/>
      <c r="E51" s="972"/>
      <c r="F51" s="1107"/>
      <c r="G51" s="937"/>
      <c r="H51" s="642"/>
      <c r="I51" s="938"/>
    </row>
    <row r="52" spans="1:9" s="590" customFormat="1">
      <c r="A52" s="949"/>
      <c r="B52" s="973" t="s">
        <v>1556</v>
      </c>
      <c r="C52" s="973"/>
      <c r="D52" s="973"/>
      <c r="E52" s="973"/>
      <c r="F52" s="973"/>
      <c r="G52" s="973"/>
      <c r="H52" s="642"/>
      <c r="I52" s="938"/>
    </row>
    <row r="53" spans="1:9" s="590" customFormat="1">
      <c r="A53" s="949"/>
      <c r="B53" s="949"/>
      <c r="C53" s="949"/>
      <c r="D53" s="1096"/>
      <c r="E53" s="972"/>
      <c r="F53" s="1107"/>
      <c r="G53" s="937"/>
      <c r="H53" s="642"/>
      <c r="I53" s="938"/>
    </row>
    <row r="54" spans="1:9" s="590" customFormat="1">
      <c r="A54" s="949"/>
      <c r="B54" s="949"/>
      <c r="C54" s="949"/>
      <c r="D54" s="1096"/>
      <c r="E54" s="972"/>
      <c r="F54" s="1107"/>
      <c r="G54" s="937"/>
      <c r="H54" s="642"/>
      <c r="I54" s="938"/>
    </row>
    <row r="55" spans="1:9" s="590" customFormat="1">
      <c r="A55" s="949"/>
      <c r="B55" s="949"/>
      <c r="C55" s="949"/>
      <c r="D55" s="1096"/>
      <c r="E55" s="972"/>
      <c r="F55" s="1107"/>
      <c r="G55" s="937"/>
      <c r="H55" s="642"/>
      <c r="I55" s="938"/>
    </row>
    <row r="56" spans="1:9" s="590" customFormat="1">
      <c r="A56" s="949"/>
      <c r="B56" s="973" t="s">
        <v>1557</v>
      </c>
      <c r="C56" s="973"/>
      <c r="D56" s="973"/>
      <c r="E56" s="973"/>
      <c r="F56" s="973"/>
      <c r="G56" s="973"/>
      <c r="H56" s="642"/>
      <c r="I56" s="938"/>
    </row>
    <row r="57" spans="1:9" s="590" customFormat="1">
      <c r="A57" s="949"/>
      <c r="B57" s="949"/>
      <c r="C57" s="949"/>
      <c r="D57" s="1096"/>
      <c r="E57" s="972"/>
      <c r="F57" s="1107"/>
      <c r="G57" s="937"/>
      <c r="H57" s="642"/>
      <c r="I57" s="938"/>
    </row>
    <row r="58" spans="1:9" s="590" customFormat="1">
      <c r="A58" s="949"/>
      <c r="B58" s="949"/>
      <c r="C58" s="949"/>
      <c r="D58" s="1096"/>
      <c r="E58" s="972"/>
      <c r="F58" s="1107"/>
      <c r="G58" s="937"/>
      <c r="H58" s="642"/>
      <c r="I58" s="938"/>
    </row>
    <row r="59" spans="1:9" s="590" customFormat="1">
      <c r="A59" s="949"/>
      <c r="B59" s="949"/>
      <c r="C59" s="949"/>
      <c r="D59" s="1096"/>
      <c r="E59" s="972"/>
      <c r="F59" s="1107"/>
      <c r="G59" s="937"/>
      <c r="H59" s="642"/>
      <c r="I59" s="938"/>
    </row>
    <row r="60" spans="1:9" s="590" customFormat="1">
      <c r="A60" s="642"/>
      <c r="B60" s="642"/>
      <c r="C60" s="642"/>
      <c r="D60" s="589"/>
      <c r="E60" s="642"/>
      <c r="F60" s="591"/>
      <c r="G60" s="642"/>
      <c r="H60" s="642"/>
      <c r="I60" s="886"/>
    </row>
    <row r="61" spans="1:9" s="590" customFormat="1">
      <c r="A61" s="642"/>
      <c r="B61" s="973" t="s">
        <v>1558</v>
      </c>
      <c r="C61" s="973"/>
      <c r="D61" s="973"/>
      <c r="E61" s="973"/>
      <c r="F61" s="973"/>
      <c r="G61" s="973"/>
      <c r="H61" s="642"/>
      <c r="I61" s="642"/>
    </row>
    <row r="62" spans="1:9" s="590" customFormat="1">
      <c r="A62" s="1085"/>
      <c r="B62" s="1305" t="s">
        <v>1190</v>
      </c>
      <c r="C62" s="1085"/>
      <c r="D62" s="1097"/>
      <c r="E62" s="1085"/>
      <c r="F62" s="1108"/>
      <c r="G62" s="691"/>
      <c r="H62" s="691"/>
      <c r="I62" s="709"/>
    </row>
    <row r="63" spans="1:9" s="590" customFormat="1" ht="21" thickBot="1">
      <c r="A63" s="710"/>
      <c r="B63" s="1305"/>
      <c r="C63" s="710"/>
      <c r="D63" s="1098"/>
      <c r="E63" s="971"/>
      <c r="F63" s="1109"/>
      <c r="G63" s="691"/>
      <c r="H63" s="691"/>
      <c r="I63" s="950"/>
    </row>
    <row r="64" spans="1:9" s="590" customFormat="1" ht="21" thickTop="1">
      <c r="A64" s="710"/>
      <c r="B64" s="710"/>
      <c r="C64" s="710"/>
      <c r="D64" s="1098"/>
      <c r="E64" s="971"/>
      <c r="F64" s="1109"/>
      <c r="G64" s="691"/>
      <c r="H64" s="691"/>
      <c r="I64" s="709"/>
    </row>
    <row r="65" spans="1:9" s="590" customFormat="1">
      <c r="A65" s="710"/>
      <c r="B65" s="710"/>
      <c r="C65" s="710"/>
      <c r="D65" s="1098"/>
      <c r="E65" s="971"/>
      <c r="F65" s="1109"/>
      <c r="G65" s="691"/>
      <c r="H65" s="691"/>
      <c r="I65" s="709"/>
    </row>
    <row r="66" spans="1:9" s="590" customFormat="1">
      <c r="A66" s="710"/>
      <c r="B66" s="710"/>
      <c r="C66" s="710"/>
      <c r="D66" s="1098"/>
      <c r="E66" s="971"/>
      <c r="F66" s="1109"/>
      <c r="G66" s="691"/>
      <c r="H66" s="691"/>
      <c r="I66" s="709"/>
    </row>
    <row r="67" spans="1:9" s="590" customFormat="1">
      <c r="A67" s="710"/>
      <c r="B67" s="710"/>
      <c r="C67" s="710"/>
      <c r="D67" s="1098"/>
      <c r="E67" s="971"/>
      <c r="F67" s="1109"/>
      <c r="G67" s="691"/>
      <c r="H67" s="691"/>
      <c r="I67" s="709"/>
    </row>
    <row r="68" spans="1:9" s="590" customFormat="1">
      <c r="A68" s="710"/>
      <c r="B68" s="710"/>
      <c r="C68" s="710"/>
      <c r="D68" s="1098"/>
      <c r="E68" s="971"/>
      <c r="F68" s="1109"/>
      <c r="G68" s="691"/>
      <c r="H68" s="691"/>
      <c r="I68" s="709"/>
    </row>
    <row r="69" spans="1:9" s="590" customFormat="1">
      <c r="A69" s="710"/>
      <c r="B69" s="710"/>
      <c r="C69" s="710"/>
      <c r="D69" s="1098"/>
      <c r="E69" s="971"/>
      <c r="F69" s="1109"/>
      <c r="G69" s="691"/>
      <c r="H69" s="691"/>
      <c r="I69" s="709"/>
    </row>
    <row r="70" spans="1:9" s="590" customFormat="1">
      <c r="A70" s="710"/>
      <c r="B70" s="710"/>
      <c r="C70" s="710"/>
      <c r="D70" s="1098"/>
      <c r="E70" s="971"/>
      <c r="F70" s="1109"/>
      <c r="G70" s="691"/>
      <c r="H70" s="691"/>
      <c r="I70" s="709"/>
    </row>
    <row r="71" spans="1:9" s="590" customFormat="1">
      <c r="A71" s="710"/>
      <c r="B71" s="710"/>
      <c r="C71" s="710"/>
      <c r="D71" s="1098"/>
      <c r="E71" s="971"/>
      <c r="F71" s="1109"/>
      <c r="G71" s="691"/>
      <c r="H71" s="691"/>
      <c r="I71" s="709"/>
    </row>
    <row r="72" spans="1:9" s="590" customFormat="1">
      <c r="A72" s="710"/>
      <c r="B72" s="710"/>
      <c r="C72" s="710"/>
      <c r="D72" s="1098"/>
      <c r="E72" s="971"/>
      <c r="F72" s="1109"/>
      <c r="G72" s="691"/>
      <c r="H72" s="691"/>
      <c r="I72" s="709"/>
    </row>
    <row r="73" spans="1:9" s="590" customFormat="1">
      <c r="A73" s="710"/>
      <c r="B73" s="710"/>
      <c r="C73" s="710"/>
      <c r="D73" s="1098"/>
      <c r="E73" s="971"/>
      <c r="F73" s="1109"/>
      <c r="G73" s="691"/>
      <c r="H73" s="691"/>
      <c r="I73" s="709"/>
    </row>
    <row r="74" spans="1:9" s="590" customFormat="1">
      <c r="A74" s="710"/>
      <c r="B74" s="710"/>
      <c r="C74" s="710"/>
      <c r="D74" s="1098"/>
      <c r="E74" s="971"/>
      <c r="F74" s="1109"/>
      <c r="G74" s="691"/>
      <c r="H74" s="691"/>
      <c r="I74" s="709"/>
    </row>
    <row r="75" spans="1:9" s="590" customFormat="1">
      <c r="A75" s="710"/>
      <c r="B75" s="710"/>
      <c r="C75" s="710"/>
      <c r="D75" s="1098"/>
      <c r="E75" s="971"/>
      <c r="F75" s="1109"/>
      <c r="G75" s="691"/>
      <c r="H75" s="691"/>
      <c r="I75" s="709"/>
    </row>
    <row r="76" spans="1:9" s="590" customFormat="1">
      <c r="A76" s="710"/>
      <c r="B76" s="710"/>
      <c r="C76" s="710"/>
      <c r="D76" s="1098"/>
      <c r="E76" s="971"/>
      <c r="F76" s="1109"/>
      <c r="G76" s="691"/>
      <c r="H76" s="691"/>
      <c r="I76" s="709"/>
    </row>
    <row r="77" spans="1:9" s="590" customFormat="1">
      <c r="A77" s="710"/>
      <c r="B77" s="710"/>
      <c r="C77" s="710"/>
      <c r="D77" s="1098"/>
      <c r="E77" s="971"/>
      <c r="F77" s="1109"/>
      <c r="G77" s="691"/>
      <c r="H77" s="691"/>
      <c r="I77" s="709"/>
    </row>
    <row r="78" spans="1:9" s="590" customFormat="1">
      <c r="A78" s="710"/>
      <c r="B78" s="710"/>
      <c r="C78" s="710"/>
      <c r="D78" s="1098"/>
      <c r="E78" s="971"/>
      <c r="F78" s="1109"/>
      <c r="G78" s="691"/>
      <c r="H78" s="691"/>
      <c r="I78" s="709"/>
    </row>
    <row r="79" spans="1:9" s="590" customFormat="1">
      <c r="A79" s="710"/>
      <c r="B79" s="710"/>
      <c r="C79" s="710"/>
      <c r="D79" s="1098"/>
      <c r="E79" s="971"/>
      <c r="F79" s="1109"/>
      <c r="G79" s="691"/>
      <c r="H79" s="691"/>
      <c r="I79" s="709"/>
    </row>
    <row r="80" spans="1:9" s="590" customFormat="1">
      <c r="A80" s="710"/>
      <c r="B80" s="710"/>
      <c r="C80" s="710"/>
      <c r="D80" s="1098"/>
      <c r="E80" s="971"/>
      <c r="F80" s="1109"/>
      <c r="G80" s="691"/>
      <c r="H80" s="691"/>
      <c r="I80" s="709"/>
    </row>
    <row r="81" spans="1:9" s="590" customFormat="1">
      <c r="A81" s="710"/>
      <c r="B81" s="710"/>
      <c r="C81" s="710"/>
      <c r="D81" s="1098"/>
      <c r="E81" s="971"/>
      <c r="F81" s="1109"/>
      <c r="G81" s="691"/>
      <c r="H81" s="691"/>
      <c r="I81" s="709"/>
    </row>
    <row r="82" spans="1:9" s="590" customFormat="1">
      <c r="A82" s="710"/>
      <c r="B82" s="710"/>
      <c r="C82" s="710"/>
      <c r="D82" s="1098"/>
      <c r="E82" s="971"/>
      <c r="F82" s="1109"/>
      <c r="G82" s="691"/>
      <c r="H82" s="691"/>
      <c r="I82" s="709"/>
    </row>
    <row r="83" spans="1:9" s="590" customFormat="1">
      <c r="A83" s="710"/>
      <c r="B83" s="710"/>
      <c r="C83" s="710"/>
      <c r="D83" s="1098"/>
      <c r="E83" s="971"/>
      <c r="F83" s="1109"/>
      <c r="G83" s="691"/>
      <c r="H83" s="691"/>
      <c r="I83" s="709"/>
    </row>
    <row r="84" spans="1:9" s="590" customFormat="1">
      <c r="A84" s="710"/>
      <c r="B84" s="710"/>
      <c r="C84" s="710"/>
      <c r="D84" s="1098"/>
      <c r="E84" s="971"/>
      <c r="F84" s="1109"/>
      <c r="G84" s="691"/>
      <c r="H84" s="691"/>
      <c r="I84" s="709"/>
    </row>
    <row r="85" spans="1:9" s="590" customFormat="1">
      <c r="A85" s="710"/>
      <c r="B85" s="710"/>
      <c r="C85" s="710"/>
      <c r="D85" s="1098"/>
      <c r="E85" s="971"/>
      <c r="F85" s="1109"/>
      <c r="G85" s="691"/>
      <c r="H85" s="691"/>
      <c r="I85" s="709"/>
    </row>
    <row r="86" spans="1:9" s="590" customFormat="1">
      <c r="A86" s="710"/>
      <c r="B86" s="710"/>
      <c r="C86" s="710"/>
      <c r="D86" s="1098"/>
      <c r="E86" s="971"/>
      <c r="F86" s="1109"/>
      <c r="G86" s="691"/>
      <c r="H86" s="691"/>
      <c r="I86" s="709"/>
    </row>
    <row r="87" spans="1:9" s="590" customFormat="1">
      <c r="A87" s="710"/>
      <c r="B87" s="710"/>
      <c r="C87" s="710"/>
      <c r="D87" s="1098"/>
      <c r="E87" s="971"/>
      <c r="F87" s="1109"/>
      <c r="G87" s="691"/>
      <c r="H87" s="691"/>
      <c r="I87" s="709"/>
    </row>
    <row r="88" spans="1:9" s="590" customFormat="1">
      <c r="A88" s="710"/>
      <c r="B88" s="710"/>
      <c r="C88" s="710"/>
      <c r="D88" s="1098"/>
      <c r="E88" s="971"/>
      <c r="F88" s="1109"/>
      <c r="G88" s="691"/>
      <c r="H88" s="691"/>
      <c r="I88" s="709"/>
    </row>
    <row r="89" spans="1:9" s="590" customFormat="1">
      <c r="A89" s="710"/>
      <c r="B89" s="710"/>
      <c r="C89" s="710"/>
      <c r="D89" s="1098"/>
      <c r="E89" s="971"/>
      <c r="F89" s="1109"/>
      <c r="G89" s="691"/>
      <c r="H89" s="691"/>
      <c r="I89" s="709"/>
    </row>
    <row r="90" spans="1:9" s="590" customFormat="1">
      <c r="A90" s="710"/>
      <c r="B90" s="710"/>
      <c r="C90" s="710"/>
      <c r="D90" s="1098"/>
      <c r="E90" s="971"/>
      <c r="F90" s="1109"/>
      <c r="G90" s="691"/>
      <c r="H90" s="691"/>
      <c r="I90" s="709"/>
    </row>
    <row r="91" spans="1:9">
      <c r="A91" s="642"/>
      <c r="B91" s="642"/>
      <c r="C91" s="642"/>
      <c r="D91" s="589"/>
      <c r="F91" s="591"/>
      <c r="G91" s="642"/>
      <c r="H91" s="642"/>
      <c r="I91" s="642"/>
    </row>
    <row r="92" spans="1:9">
      <c r="A92" s="642"/>
      <c r="B92" s="642"/>
      <c r="C92" s="642"/>
      <c r="D92" s="589"/>
      <c r="F92" s="591"/>
      <c r="G92" s="642"/>
      <c r="H92" s="642"/>
      <c r="I92" s="642"/>
    </row>
  </sheetData>
  <mergeCells count="3">
    <mergeCell ref="A1:I1"/>
    <mergeCell ref="A2:I2"/>
    <mergeCell ref="B62:B63"/>
  </mergeCells>
  <pageMargins left="0.7" right="0.7" top="0.75" bottom="0.75" header="0.3" footer="0.3"/>
  <pageSetup paperSize="9" scale="5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079AE-105D-4B38-B089-9E592DB75980}">
  <dimension ref="A1:I197"/>
  <sheetViews>
    <sheetView view="pageBreakPreview" zoomScale="60" zoomScaleNormal="100" workbookViewId="0">
      <pane ySplit="3" topLeftCell="A185" activePane="bottomLeft" state="frozen"/>
      <selection activeCell="G35" sqref="G35"/>
      <selection pane="bottomLeft" activeCell="G8" sqref="G8:Y229"/>
    </sheetView>
  </sheetViews>
  <sheetFormatPr defaultColWidth="8.7109375" defaultRowHeight="20.25"/>
  <cols>
    <col min="1" max="1" width="1.5703125" style="586" customWidth="1"/>
    <col min="2" max="2" width="9.140625" style="586" customWidth="1"/>
    <col min="3" max="3" width="94.28515625" style="644" customWidth="1"/>
    <col min="4" max="4" width="16.5703125" style="642" customWidth="1"/>
    <col min="5" max="5" width="8.85546875" style="642" customWidth="1"/>
    <col min="6" max="6" width="12.42578125" style="642" hidden="1" customWidth="1"/>
    <col min="7" max="7" width="16.5703125" style="642" bestFit="1" customWidth="1"/>
    <col min="8" max="8" width="20.28515625" style="718" bestFit="1" customWidth="1"/>
    <col min="9" max="16384" width="8.7109375" style="586"/>
  </cols>
  <sheetData>
    <row r="1" spans="1:8">
      <c r="A1" s="678"/>
      <c r="B1" s="1306" t="s">
        <v>1191</v>
      </c>
      <c r="C1" s="1306"/>
      <c r="D1" s="1306"/>
      <c r="E1" s="1306"/>
      <c r="F1" s="1306"/>
      <c r="G1" s="1306"/>
      <c r="H1" s="1306"/>
    </row>
    <row r="2" spans="1:8">
      <c r="A2" s="678"/>
      <c r="B2" s="1307" t="s">
        <v>1192</v>
      </c>
      <c r="C2" s="1307"/>
      <c r="D2" s="1307"/>
      <c r="E2" s="1307"/>
      <c r="F2" s="1307"/>
      <c r="G2" s="1307"/>
      <c r="H2" s="1307"/>
    </row>
    <row r="3" spans="1:8" ht="41.25" thickBot="1">
      <c r="B3" s="680" t="s">
        <v>682</v>
      </c>
      <c r="C3" s="681" t="s">
        <v>978</v>
      </c>
      <c r="D3" s="681" t="s">
        <v>979</v>
      </c>
      <c r="E3" s="681" t="s">
        <v>689</v>
      </c>
      <c r="F3" s="681" t="s">
        <v>1193</v>
      </c>
      <c r="G3" s="681" t="s">
        <v>1201</v>
      </c>
      <c r="H3" s="716" t="s">
        <v>1197</v>
      </c>
    </row>
    <row r="4" spans="1:8" ht="41.25" thickBot="1">
      <c r="B4" s="1111"/>
      <c r="C4" s="1112" t="s">
        <v>1194</v>
      </c>
      <c r="D4" s="1111"/>
      <c r="E4" s="1111"/>
      <c r="F4" s="1111"/>
      <c r="G4" s="1111"/>
      <c r="H4" s="1111"/>
    </row>
    <row r="5" spans="1:8">
      <c r="B5" s="679"/>
      <c r="C5" s="682"/>
      <c r="D5" s="683"/>
      <c r="E5" s="684"/>
      <c r="F5" s="685"/>
      <c r="G5" s="686"/>
      <c r="H5" s="717"/>
    </row>
    <row r="6" spans="1:8">
      <c r="B6" s="679" t="s">
        <v>49</v>
      </c>
      <c r="C6" s="687" t="s">
        <v>1564</v>
      </c>
      <c r="D6" s="683"/>
      <c r="E6" s="684"/>
      <c r="F6" s="685"/>
      <c r="G6" s="686"/>
      <c r="H6" s="717"/>
    </row>
    <row r="7" spans="1:8">
      <c r="B7" s="679"/>
      <c r="C7" s="682" t="s">
        <v>1565</v>
      </c>
      <c r="D7" s="683"/>
      <c r="E7" s="684"/>
      <c r="F7" s="685"/>
      <c r="G7" s="686"/>
      <c r="H7" s="717"/>
    </row>
    <row r="8" spans="1:8" ht="40.5">
      <c r="B8" s="679"/>
      <c r="C8" s="682" t="s">
        <v>1566</v>
      </c>
      <c r="D8" s="683"/>
      <c r="E8" s="684"/>
      <c r="F8" s="685"/>
      <c r="G8" s="686"/>
      <c r="H8" s="717"/>
    </row>
    <row r="9" spans="1:8">
      <c r="B9" s="679"/>
      <c r="C9" s="682" t="s">
        <v>1561</v>
      </c>
      <c r="D9" s="683"/>
      <c r="E9" s="684"/>
      <c r="F9" s="685"/>
      <c r="G9" s="686"/>
      <c r="H9" s="717"/>
    </row>
    <row r="10" spans="1:8">
      <c r="B10" s="679"/>
      <c r="C10" s="688" t="s">
        <v>1567</v>
      </c>
      <c r="D10" s="683"/>
      <c r="E10" s="684"/>
      <c r="F10" s="685"/>
      <c r="G10" s="686"/>
      <c r="H10" s="717"/>
    </row>
    <row r="11" spans="1:8">
      <c r="B11" s="679"/>
      <c r="C11" s="682" t="s">
        <v>1568</v>
      </c>
      <c r="D11" s="683"/>
      <c r="E11" s="684"/>
      <c r="F11" s="685"/>
      <c r="G11" s="686"/>
      <c r="H11" s="717"/>
    </row>
    <row r="12" spans="1:8">
      <c r="B12" s="679"/>
      <c r="C12" s="682" t="s">
        <v>1569</v>
      </c>
      <c r="D12" s="683"/>
      <c r="E12" s="684"/>
      <c r="F12" s="685"/>
      <c r="G12" s="686"/>
      <c r="H12" s="717"/>
    </row>
    <row r="13" spans="1:8">
      <c r="B13" s="679"/>
      <c r="C13" s="682" t="s">
        <v>1570</v>
      </c>
      <c r="D13" s="683"/>
      <c r="E13" s="684"/>
      <c r="F13" s="685"/>
      <c r="G13" s="686"/>
      <c r="H13" s="717"/>
    </row>
    <row r="14" spans="1:8">
      <c r="B14" s="679"/>
      <c r="C14" s="688" t="s">
        <v>1571</v>
      </c>
      <c r="D14" s="683"/>
      <c r="E14" s="684"/>
      <c r="F14" s="685"/>
      <c r="G14" s="686"/>
      <c r="H14" s="717"/>
    </row>
    <row r="15" spans="1:8">
      <c r="B15" s="679"/>
      <c r="C15" s="682" t="s">
        <v>1572</v>
      </c>
      <c r="D15" s="683"/>
      <c r="E15" s="684"/>
      <c r="F15" s="685"/>
      <c r="G15" s="686"/>
      <c r="H15" s="717"/>
    </row>
    <row r="16" spans="1:8">
      <c r="B16" s="679"/>
      <c r="C16" s="682" t="s">
        <v>1573</v>
      </c>
      <c r="D16" s="683"/>
      <c r="E16" s="684"/>
      <c r="F16" s="685"/>
      <c r="G16" s="686"/>
      <c r="H16" s="717"/>
    </row>
    <row r="17" spans="2:8" ht="40.5">
      <c r="B17" s="679"/>
      <c r="C17" s="682" t="s">
        <v>1574</v>
      </c>
      <c r="D17" s="683"/>
      <c r="E17" s="684"/>
      <c r="F17" s="685"/>
      <c r="G17" s="686"/>
      <c r="H17" s="717"/>
    </row>
    <row r="18" spans="2:8">
      <c r="B18" s="679"/>
      <c r="C18" s="688" t="s">
        <v>1575</v>
      </c>
      <c r="D18" s="683"/>
      <c r="E18" s="684"/>
      <c r="F18" s="685"/>
      <c r="G18" s="686"/>
      <c r="H18" s="717"/>
    </row>
    <row r="19" spans="2:8">
      <c r="B19" s="679"/>
      <c r="C19" s="682" t="s">
        <v>1559</v>
      </c>
      <c r="D19" s="683"/>
      <c r="E19" s="684"/>
      <c r="F19" s="685"/>
      <c r="G19" s="686"/>
      <c r="H19" s="717"/>
    </row>
    <row r="20" spans="2:8">
      <c r="B20" s="679"/>
      <c r="C20" s="682" t="s">
        <v>1560</v>
      </c>
      <c r="D20" s="683"/>
      <c r="E20" s="684"/>
      <c r="F20" s="685"/>
      <c r="G20" s="686"/>
      <c r="H20" s="717"/>
    </row>
    <row r="21" spans="2:8">
      <c r="B21" s="679"/>
      <c r="C21" s="682" t="s">
        <v>1576</v>
      </c>
      <c r="D21" s="683"/>
      <c r="E21" s="684"/>
      <c r="F21" s="685"/>
      <c r="G21" s="686"/>
      <c r="H21" s="717"/>
    </row>
    <row r="22" spans="2:8">
      <c r="B22" s="679"/>
      <c r="C22" s="689" t="s">
        <v>1562</v>
      </c>
      <c r="D22" s="683"/>
      <c r="E22" s="684"/>
      <c r="F22" s="685"/>
      <c r="G22" s="686"/>
      <c r="H22" s="717"/>
    </row>
    <row r="23" spans="2:8">
      <c r="B23" s="679"/>
      <c r="C23" s="682" t="s">
        <v>1577</v>
      </c>
      <c r="D23" s="683"/>
      <c r="E23" s="684"/>
      <c r="F23" s="685"/>
      <c r="G23" s="686"/>
      <c r="H23" s="717"/>
    </row>
    <row r="24" spans="2:8">
      <c r="B24" s="679"/>
      <c r="C24" s="688" t="s">
        <v>1578</v>
      </c>
      <c r="D24" s="683"/>
      <c r="E24" s="684"/>
      <c r="F24" s="685"/>
      <c r="G24" s="686"/>
      <c r="H24" s="717"/>
    </row>
    <row r="25" spans="2:8">
      <c r="B25" s="679"/>
      <c r="C25" s="682" t="s">
        <v>1579</v>
      </c>
      <c r="D25" s="683"/>
      <c r="E25" s="684"/>
      <c r="F25" s="685"/>
      <c r="G25" s="686"/>
      <c r="H25" s="717"/>
    </row>
    <row r="26" spans="2:8">
      <c r="B26" s="679"/>
      <c r="C26" s="682" t="s">
        <v>1580</v>
      </c>
      <c r="D26" s="683"/>
      <c r="E26" s="684"/>
      <c r="F26" s="685"/>
      <c r="G26" s="686"/>
      <c r="H26" s="717"/>
    </row>
    <row r="27" spans="2:8">
      <c r="B27" s="679"/>
      <c r="C27" s="682" t="s">
        <v>1581</v>
      </c>
      <c r="D27" s="683"/>
      <c r="E27" s="684"/>
      <c r="F27" s="685"/>
      <c r="G27" s="686"/>
      <c r="H27" s="717"/>
    </row>
    <row r="28" spans="2:8">
      <c r="B28" s="679"/>
      <c r="C28" s="689" t="s">
        <v>1582</v>
      </c>
      <c r="D28" s="683"/>
      <c r="E28" s="684"/>
      <c r="F28" s="685"/>
      <c r="G28" s="686"/>
      <c r="H28" s="717"/>
    </row>
    <row r="29" spans="2:8">
      <c r="B29" s="679"/>
      <c r="C29" s="682" t="s">
        <v>1583</v>
      </c>
      <c r="D29" s="704"/>
      <c r="E29" s="684"/>
      <c r="F29" s="685"/>
      <c r="G29" s="686"/>
      <c r="H29" s="717"/>
    </row>
    <row r="30" spans="2:8">
      <c r="B30" s="679"/>
      <c r="C30" s="682" t="s">
        <v>1584</v>
      </c>
      <c r="D30" s="704"/>
      <c r="E30" s="684"/>
      <c r="F30" s="685"/>
      <c r="G30" s="686"/>
      <c r="H30" s="717"/>
    </row>
    <row r="31" spans="2:8">
      <c r="B31" s="679"/>
      <c r="C31" s="682" t="s">
        <v>1585</v>
      </c>
      <c r="D31" s="704"/>
      <c r="E31" s="684"/>
      <c r="F31" s="685"/>
      <c r="G31" s="686"/>
      <c r="H31" s="717"/>
    </row>
    <row r="32" spans="2:8">
      <c r="B32" s="679"/>
      <c r="C32" s="689" t="s">
        <v>1586</v>
      </c>
      <c r="D32" s="704"/>
      <c r="E32" s="684"/>
      <c r="F32" s="685"/>
      <c r="G32" s="686"/>
      <c r="H32" s="717"/>
    </row>
    <row r="33" spans="2:8">
      <c r="B33" s="679"/>
      <c r="C33" s="682" t="s">
        <v>1587</v>
      </c>
      <c r="D33" s="704"/>
      <c r="E33" s="684"/>
      <c r="F33" s="685"/>
      <c r="G33" s="686"/>
      <c r="H33" s="717"/>
    </row>
    <row r="34" spans="2:8">
      <c r="B34" s="679"/>
      <c r="C34" s="682" t="s">
        <v>1588</v>
      </c>
      <c r="D34" s="704"/>
      <c r="E34" s="684"/>
      <c r="F34" s="685"/>
      <c r="G34" s="686"/>
      <c r="H34" s="717"/>
    </row>
    <row r="35" spans="2:8">
      <c r="B35" s="679"/>
      <c r="C35" s="682" t="s">
        <v>1589</v>
      </c>
      <c r="D35" s="704"/>
      <c r="E35" s="684"/>
      <c r="F35" s="685"/>
      <c r="G35" s="686"/>
      <c r="H35" s="717"/>
    </row>
    <row r="36" spans="2:8">
      <c r="B36" s="679"/>
      <c r="C36" s="689" t="s">
        <v>1590</v>
      </c>
      <c r="D36" s="704"/>
      <c r="E36" s="684"/>
      <c r="F36" s="685"/>
      <c r="G36" s="686"/>
      <c r="H36" s="717"/>
    </row>
    <row r="37" spans="2:8">
      <c r="B37" s="679"/>
      <c r="C37" s="689" t="s">
        <v>1591</v>
      </c>
      <c r="D37" s="704"/>
      <c r="E37" s="684"/>
      <c r="F37" s="685"/>
      <c r="G37" s="686"/>
      <c r="H37" s="717"/>
    </row>
    <row r="38" spans="2:8">
      <c r="B38" s="679"/>
      <c r="C38" s="689" t="s">
        <v>1592</v>
      </c>
      <c r="D38" s="705">
        <v>1</v>
      </c>
      <c r="E38" s="684" t="s">
        <v>31</v>
      </c>
      <c r="F38" s="685"/>
      <c r="G38" s="686"/>
      <c r="H38" s="717"/>
    </row>
    <row r="39" spans="2:8">
      <c r="B39" s="679"/>
      <c r="C39" s="690"/>
      <c r="D39" s="704"/>
      <c r="E39" s="684"/>
      <c r="F39" s="685"/>
      <c r="G39" s="686"/>
      <c r="H39" s="717"/>
    </row>
    <row r="40" spans="2:8">
      <c r="B40" s="679"/>
      <c r="C40" s="690"/>
      <c r="D40" s="704"/>
      <c r="E40" s="684"/>
      <c r="F40" s="685"/>
      <c r="G40" s="686"/>
      <c r="H40" s="717"/>
    </row>
    <row r="41" spans="2:8">
      <c r="B41" s="679"/>
      <c r="C41" s="690"/>
      <c r="D41" s="704"/>
      <c r="E41" s="684"/>
      <c r="F41" s="685"/>
      <c r="G41" s="686"/>
      <c r="H41" s="717"/>
    </row>
    <row r="42" spans="2:8">
      <c r="B42" s="679"/>
      <c r="C42" s="690"/>
      <c r="D42" s="683"/>
      <c r="E42" s="684"/>
      <c r="F42" s="685"/>
      <c r="G42" s="686"/>
      <c r="H42" s="717"/>
    </row>
    <row r="43" spans="2:8">
      <c r="B43" s="679"/>
      <c r="C43" s="706" t="s">
        <v>1593</v>
      </c>
      <c r="D43" s="683"/>
      <c r="E43" s="684"/>
      <c r="F43" s="685"/>
      <c r="G43" s="686"/>
      <c r="H43" s="720"/>
    </row>
    <row r="44" spans="2:8" ht="21" thickBot="1">
      <c r="B44" s="679"/>
      <c r="C44" s="706" t="s">
        <v>64</v>
      </c>
      <c r="D44" s="683"/>
      <c r="E44" s="684"/>
      <c r="F44" s="685"/>
      <c r="G44" s="686"/>
      <c r="H44" s="721"/>
    </row>
    <row r="45" spans="2:8" ht="21" thickTop="1">
      <c r="B45" s="679"/>
      <c r="C45" s="689"/>
      <c r="D45" s="683"/>
      <c r="E45" s="684"/>
      <c r="F45" s="685"/>
      <c r="G45" s="686"/>
      <c r="H45" s="717"/>
    </row>
    <row r="46" spans="2:8">
      <c r="B46" s="679"/>
      <c r="C46" s="682"/>
      <c r="D46" s="683"/>
      <c r="E46" s="684"/>
      <c r="F46" s="685"/>
      <c r="G46" s="686"/>
      <c r="H46" s="717"/>
    </row>
    <row r="47" spans="2:8">
      <c r="B47" s="679"/>
      <c r="C47" s="682"/>
      <c r="D47" s="683"/>
      <c r="E47" s="684"/>
      <c r="F47" s="685"/>
      <c r="G47" s="686"/>
      <c r="H47" s="717"/>
    </row>
    <row r="48" spans="2:8">
      <c r="B48" s="590"/>
    </row>
    <row r="49" spans="2:2">
      <c r="B49" s="590"/>
    </row>
    <row r="50" spans="2:2">
      <c r="B50" s="590"/>
    </row>
    <row r="51" spans="2:2">
      <c r="B51" s="590"/>
    </row>
    <row r="52" spans="2:2">
      <c r="B52" s="590"/>
    </row>
    <row r="53" spans="2:2">
      <c r="B53" s="590"/>
    </row>
    <row r="54" spans="2:2">
      <c r="B54" s="590"/>
    </row>
    <row r="55" spans="2:2">
      <c r="B55" s="590"/>
    </row>
    <row r="56" spans="2:2">
      <c r="B56" s="590"/>
    </row>
    <row r="57" spans="2:2">
      <c r="B57" s="590"/>
    </row>
    <row r="58" spans="2:2">
      <c r="B58" s="590"/>
    </row>
    <row r="59" spans="2:2">
      <c r="B59" s="590"/>
    </row>
    <row r="60" spans="2:2">
      <c r="B60" s="590"/>
    </row>
    <row r="61" spans="2:2">
      <c r="B61" s="590"/>
    </row>
    <row r="62" spans="2:2">
      <c r="B62" s="590"/>
    </row>
    <row r="63" spans="2:2">
      <c r="B63" s="590"/>
    </row>
    <row r="64" spans="2:2">
      <c r="B64" s="590"/>
    </row>
    <row r="65" spans="2:8">
      <c r="B65" s="590"/>
    </row>
    <row r="66" spans="2:8">
      <c r="B66" s="590"/>
    </row>
    <row r="67" spans="2:8">
      <c r="B67" s="590"/>
    </row>
    <row r="68" spans="2:8">
      <c r="B68" s="590"/>
    </row>
    <row r="69" spans="2:8" ht="21" thickBot="1">
      <c r="B69" s="727"/>
      <c r="C69" s="728"/>
      <c r="D69" s="729"/>
      <c r="E69" s="729"/>
      <c r="F69" s="729"/>
      <c r="G69" s="729"/>
      <c r="H69" s="730"/>
    </row>
    <row r="70" spans="2:8" ht="41.25" thickBot="1">
      <c r="B70" s="1111"/>
      <c r="C70" s="1112" t="s">
        <v>1195</v>
      </c>
      <c r="D70" s="1111"/>
      <c r="E70" s="1111"/>
      <c r="F70" s="1111"/>
      <c r="G70" s="1111"/>
      <c r="H70" s="1111"/>
    </row>
    <row r="71" spans="2:8">
      <c r="B71" s="692"/>
      <c r="C71" s="693"/>
      <c r="D71" s="694"/>
      <c r="E71" s="695"/>
      <c r="F71" s="696"/>
      <c r="G71" s="697"/>
      <c r="H71" s="719"/>
    </row>
    <row r="72" spans="2:8">
      <c r="B72" s="698"/>
      <c r="C72" s="699"/>
      <c r="D72" s="700"/>
      <c r="E72" s="701"/>
      <c r="F72" s="685"/>
      <c r="G72" s="686"/>
      <c r="H72" s="717"/>
    </row>
    <row r="73" spans="2:8">
      <c r="B73" s="698" t="s">
        <v>49</v>
      </c>
      <c r="C73" s="688" t="s">
        <v>1596</v>
      </c>
      <c r="D73" s="700"/>
      <c r="E73" s="701"/>
      <c r="F73" s="685"/>
      <c r="G73" s="686"/>
      <c r="H73" s="717"/>
    </row>
    <row r="74" spans="2:8">
      <c r="B74" s="698"/>
      <c r="C74" s="699" t="s">
        <v>1597</v>
      </c>
      <c r="D74" s="700"/>
      <c r="E74" s="701"/>
      <c r="F74" s="685"/>
      <c r="G74" s="686"/>
      <c r="H74" s="717"/>
    </row>
    <row r="75" spans="2:8">
      <c r="B75" s="698"/>
      <c r="C75" s="699" t="s">
        <v>1598</v>
      </c>
      <c r="D75" s="700"/>
      <c r="E75" s="701"/>
      <c r="F75" s="685"/>
      <c r="G75" s="686"/>
      <c r="H75" s="717"/>
    </row>
    <row r="76" spans="2:8">
      <c r="B76" s="698"/>
      <c r="C76" s="699" t="s">
        <v>1599</v>
      </c>
      <c r="D76" s="700"/>
      <c r="E76" s="701"/>
      <c r="F76" s="685"/>
      <c r="G76" s="686"/>
      <c r="H76" s="717"/>
    </row>
    <row r="77" spans="2:8">
      <c r="B77" s="698"/>
      <c r="C77" s="688" t="s">
        <v>1600</v>
      </c>
      <c r="D77" s="700"/>
      <c r="E77" s="701"/>
      <c r="F77" s="685"/>
      <c r="G77" s="686"/>
      <c r="H77" s="717"/>
    </row>
    <row r="78" spans="2:8">
      <c r="B78" s="698"/>
      <c r="C78" s="699" t="s">
        <v>1601</v>
      </c>
      <c r="D78" s="700"/>
      <c r="E78" s="701"/>
      <c r="F78" s="685"/>
      <c r="G78" s="686"/>
      <c r="H78" s="717"/>
    </row>
    <row r="79" spans="2:8">
      <c r="B79" s="698"/>
      <c r="C79" s="699" t="s">
        <v>1602</v>
      </c>
      <c r="D79" s="700"/>
      <c r="E79" s="701"/>
      <c r="F79" s="685"/>
      <c r="G79" s="686"/>
      <c r="H79" s="717"/>
    </row>
    <row r="80" spans="2:8">
      <c r="B80" s="698"/>
      <c r="C80" s="699" t="s">
        <v>1603</v>
      </c>
      <c r="D80" s="700"/>
      <c r="E80" s="701"/>
      <c r="F80" s="685"/>
      <c r="G80" s="686"/>
      <c r="H80" s="717"/>
    </row>
    <row r="81" spans="2:8">
      <c r="B81" s="698"/>
      <c r="C81" s="689" t="s">
        <v>1604</v>
      </c>
      <c r="D81" s="700"/>
      <c r="E81" s="701"/>
      <c r="F81" s="685"/>
      <c r="G81" s="686"/>
      <c r="H81" s="717"/>
    </row>
    <row r="82" spans="2:8">
      <c r="B82" s="698"/>
      <c r="C82" s="699" t="s">
        <v>1605</v>
      </c>
      <c r="D82" s="700"/>
      <c r="E82" s="701"/>
      <c r="F82" s="685"/>
      <c r="G82" s="686"/>
      <c r="H82" s="717"/>
    </row>
    <row r="83" spans="2:8">
      <c r="B83" s="698"/>
      <c r="C83" s="699" t="s">
        <v>1606</v>
      </c>
      <c r="D83" s="700"/>
      <c r="E83" s="701"/>
      <c r="F83" s="685"/>
      <c r="G83" s="686"/>
      <c r="H83" s="717"/>
    </row>
    <row r="84" spans="2:8">
      <c r="B84" s="698"/>
      <c r="C84" s="699" t="s">
        <v>1607</v>
      </c>
      <c r="D84" s="700"/>
      <c r="E84" s="701"/>
      <c r="F84" s="685"/>
      <c r="G84" s="686"/>
      <c r="H84" s="717"/>
    </row>
    <row r="85" spans="2:8">
      <c r="B85" s="698"/>
      <c r="C85" s="688" t="s">
        <v>1608</v>
      </c>
      <c r="D85" s="700"/>
      <c r="E85" s="701"/>
      <c r="F85" s="685"/>
      <c r="G85" s="686"/>
      <c r="H85" s="717"/>
    </row>
    <row r="86" spans="2:8">
      <c r="B86" s="698"/>
      <c r="C86" s="699" t="s">
        <v>1609</v>
      </c>
      <c r="D86" s="700"/>
      <c r="E86" s="701"/>
      <c r="F86" s="685"/>
      <c r="G86" s="686"/>
      <c r="H86" s="717"/>
    </row>
    <row r="87" spans="2:8">
      <c r="B87" s="698"/>
      <c r="C87" s="688" t="s">
        <v>1594</v>
      </c>
      <c r="D87" s="700"/>
      <c r="E87" s="701"/>
      <c r="F87" s="685"/>
      <c r="G87" s="686"/>
      <c r="H87" s="717"/>
    </row>
    <row r="88" spans="2:8">
      <c r="B88" s="698"/>
      <c r="C88" s="699" t="s">
        <v>1610</v>
      </c>
      <c r="D88" s="700"/>
      <c r="E88" s="701"/>
      <c r="F88" s="685"/>
      <c r="G88" s="686"/>
      <c r="H88" s="717"/>
    </row>
    <row r="89" spans="2:8">
      <c r="B89" s="698"/>
      <c r="C89" s="699" t="s">
        <v>1611</v>
      </c>
      <c r="D89" s="700"/>
      <c r="E89" s="701"/>
      <c r="F89" s="685"/>
      <c r="G89" s="686"/>
      <c r="H89" s="717"/>
    </row>
    <row r="90" spans="2:8" ht="40.5">
      <c r="B90" s="698"/>
      <c r="C90" s="699" t="s">
        <v>1612</v>
      </c>
      <c r="D90" s="700"/>
      <c r="E90" s="701"/>
      <c r="F90" s="685"/>
      <c r="G90" s="686"/>
      <c r="H90" s="717"/>
    </row>
    <row r="91" spans="2:8">
      <c r="B91" s="698"/>
      <c r="C91" s="688" t="s">
        <v>1595</v>
      </c>
      <c r="D91" s="700"/>
      <c r="E91" s="701"/>
      <c r="F91" s="685"/>
      <c r="G91" s="686"/>
      <c r="H91" s="717"/>
    </row>
    <row r="92" spans="2:8">
      <c r="B92" s="698"/>
      <c r="C92" s="699" t="s">
        <v>1613</v>
      </c>
      <c r="D92" s="700"/>
      <c r="E92" s="701"/>
      <c r="F92" s="685"/>
      <c r="G92" s="686"/>
      <c r="H92" s="717"/>
    </row>
    <row r="93" spans="2:8">
      <c r="B93" s="698"/>
      <c r="C93" s="699" t="s">
        <v>1614</v>
      </c>
      <c r="D93" s="700"/>
      <c r="E93" s="701"/>
      <c r="F93" s="685"/>
      <c r="G93" s="686"/>
      <c r="H93" s="717"/>
    </row>
    <row r="94" spans="2:8" ht="40.5">
      <c r="B94" s="698"/>
      <c r="C94" s="699" t="s">
        <v>1615</v>
      </c>
      <c r="D94" s="700"/>
      <c r="E94" s="701"/>
      <c r="F94" s="685"/>
      <c r="G94" s="686"/>
      <c r="H94" s="717"/>
    </row>
    <row r="95" spans="2:8">
      <c r="B95" s="698"/>
      <c r="C95" s="688" t="s">
        <v>1616</v>
      </c>
      <c r="D95" s="700"/>
      <c r="E95" s="701"/>
      <c r="F95" s="685"/>
      <c r="G95" s="686"/>
      <c r="H95" s="717"/>
    </row>
    <row r="96" spans="2:8">
      <c r="B96" s="698"/>
      <c r="C96" s="699" t="s">
        <v>1617</v>
      </c>
      <c r="D96" s="700"/>
      <c r="E96" s="701"/>
      <c r="F96" s="685"/>
      <c r="G96" s="686"/>
      <c r="H96" s="717"/>
    </row>
    <row r="97" spans="2:8">
      <c r="B97" s="698"/>
      <c r="C97" s="699" t="s">
        <v>1563</v>
      </c>
      <c r="D97" s="700"/>
      <c r="E97" s="701"/>
      <c r="F97" s="685"/>
      <c r="G97" s="686"/>
      <c r="H97" s="717"/>
    </row>
    <row r="98" spans="2:8">
      <c r="B98" s="702"/>
      <c r="C98" s="682" t="s">
        <v>1618</v>
      </c>
      <c r="D98" s="683"/>
      <c r="E98" s="684"/>
      <c r="F98" s="685"/>
      <c r="G98" s="686"/>
      <c r="H98" s="717"/>
    </row>
    <row r="99" spans="2:8">
      <c r="B99" s="698"/>
      <c r="C99" s="688" t="s">
        <v>1619</v>
      </c>
      <c r="D99" s="700"/>
      <c r="E99" s="701"/>
      <c r="F99" s="685"/>
      <c r="G99" s="686"/>
      <c r="H99" s="717"/>
    </row>
    <row r="100" spans="2:8">
      <c r="B100" s="702"/>
      <c r="C100" s="682" t="s">
        <v>1620</v>
      </c>
      <c r="D100" s="683"/>
      <c r="E100" s="684"/>
      <c r="F100" s="685"/>
      <c r="G100" s="686"/>
      <c r="H100" s="717"/>
    </row>
    <row r="101" spans="2:8">
      <c r="B101" s="698"/>
      <c r="C101" s="699" t="s">
        <v>1621</v>
      </c>
      <c r="D101" s="700"/>
      <c r="E101" s="701"/>
      <c r="F101" s="685"/>
      <c r="G101" s="686"/>
      <c r="H101" s="717"/>
    </row>
    <row r="102" spans="2:8">
      <c r="B102" s="702"/>
      <c r="C102" s="682" t="s">
        <v>1622</v>
      </c>
      <c r="D102" s="683"/>
      <c r="E102" s="684"/>
      <c r="F102" s="685"/>
      <c r="G102" s="686"/>
      <c r="H102" s="717"/>
    </row>
    <row r="103" spans="2:8">
      <c r="B103" s="698"/>
      <c r="C103" s="688" t="s">
        <v>1623</v>
      </c>
      <c r="D103" s="700"/>
      <c r="E103" s="701"/>
      <c r="F103" s="685"/>
      <c r="G103" s="686"/>
      <c r="H103" s="717"/>
    </row>
    <row r="104" spans="2:8">
      <c r="B104" s="702"/>
      <c r="C104" s="682" t="s">
        <v>1624</v>
      </c>
      <c r="D104" s="683"/>
      <c r="E104" s="684"/>
      <c r="F104" s="685"/>
      <c r="G104" s="686"/>
      <c r="H104" s="717"/>
    </row>
    <row r="105" spans="2:8">
      <c r="B105" s="698"/>
      <c r="C105" s="699" t="s">
        <v>1625</v>
      </c>
      <c r="D105" s="707"/>
      <c r="E105" s="701"/>
      <c r="F105" s="685"/>
      <c r="G105" s="686"/>
      <c r="H105" s="717"/>
    </row>
    <row r="106" spans="2:8">
      <c r="B106" s="702"/>
      <c r="C106" s="682" t="s">
        <v>1626</v>
      </c>
      <c r="D106" s="705"/>
      <c r="E106" s="684"/>
      <c r="F106" s="685"/>
      <c r="G106" s="686"/>
      <c r="H106" s="717"/>
    </row>
    <row r="107" spans="2:8">
      <c r="B107" s="698"/>
      <c r="C107" s="689" t="s">
        <v>1627</v>
      </c>
      <c r="D107" s="707"/>
      <c r="E107" s="701"/>
      <c r="F107" s="685"/>
      <c r="G107" s="686"/>
      <c r="H107" s="717"/>
    </row>
    <row r="108" spans="2:8" ht="40.5">
      <c r="B108" s="702"/>
      <c r="C108" s="682" t="s">
        <v>1628</v>
      </c>
      <c r="D108" s="705"/>
      <c r="E108" s="684"/>
      <c r="F108" s="685"/>
      <c r="G108" s="686"/>
      <c r="H108" s="717"/>
    </row>
    <row r="109" spans="2:8">
      <c r="B109" s="702"/>
      <c r="C109" s="682" t="s">
        <v>1629</v>
      </c>
      <c r="D109" s="705">
        <v>1</v>
      </c>
      <c r="E109" s="684" t="s">
        <v>31</v>
      </c>
      <c r="F109" s="685"/>
      <c r="G109" s="686"/>
      <c r="H109" s="717"/>
    </row>
    <row r="110" spans="2:8">
      <c r="B110" s="702"/>
      <c r="C110" s="682"/>
      <c r="D110" s="705"/>
      <c r="E110" s="684"/>
      <c r="F110" s="685"/>
      <c r="G110" s="686"/>
      <c r="H110" s="717"/>
    </row>
    <row r="111" spans="2:8">
      <c r="B111" s="702"/>
      <c r="C111" s="682"/>
      <c r="D111" s="705"/>
      <c r="E111" s="684"/>
      <c r="F111" s="685"/>
      <c r="G111" s="686"/>
      <c r="H111" s="717"/>
    </row>
    <row r="112" spans="2:8">
      <c r="B112" s="702"/>
      <c r="C112" s="682"/>
      <c r="D112" s="705"/>
      <c r="E112" s="684"/>
      <c r="F112" s="685"/>
      <c r="G112" s="686"/>
      <c r="H112" s="717"/>
    </row>
    <row r="113" spans="1:8">
      <c r="B113" s="702"/>
      <c r="C113" s="682"/>
      <c r="D113" s="683"/>
      <c r="E113" s="684"/>
      <c r="F113" s="685"/>
      <c r="G113" s="686"/>
      <c r="H113" s="717"/>
    </row>
    <row r="114" spans="1:8">
      <c r="B114" s="702"/>
      <c r="C114" s="682"/>
      <c r="D114" s="683"/>
      <c r="E114" s="684"/>
      <c r="F114" s="685"/>
      <c r="G114" s="686"/>
      <c r="H114" s="717"/>
    </row>
    <row r="115" spans="1:8">
      <c r="B115" s="702"/>
      <c r="C115" s="703" t="s">
        <v>1630</v>
      </c>
      <c r="D115" s="683"/>
      <c r="E115" s="684"/>
      <c r="F115" s="685"/>
      <c r="G115" s="686"/>
      <c r="H115" s="720"/>
    </row>
    <row r="116" spans="1:8">
      <c r="B116" s="702"/>
      <c r="C116" s="682" t="s">
        <v>64</v>
      </c>
      <c r="D116" s="683"/>
      <c r="E116" s="684"/>
      <c r="F116" s="685"/>
      <c r="G116" s="686"/>
      <c r="H116" s="712"/>
    </row>
    <row r="117" spans="1:8" ht="21" thickBot="1">
      <c r="B117" s="702"/>
      <c r="C117" s="682"/>
      <c r="D117" s="683"/>
      <c r="E117" s="684"/>
      <c r="F117" s="685"/>
      <c r="G117" s="686"/>
      <c r="H117" s="721"/>
    </row>
    <row r="118" spans="1:8" ht="21" thickTop="1">
      <c r="B118" s="698"/>
      <c r="C118" s="699"/>
      <c r="D118" s="700"/>
      <c r="E118" s="701"/>
      <c r="F118" s="685"/>
      <c r="G118" s="686"/>
      <c r="H118" s="717"/>
    </row>
    <row r="119" spans="1:8">
      <c r="B119" s="702"/>
      <c r="C119" s="682"/>
      <c r="D119" s="683"/>
      <c r="E119" s="684"/>
      <c r="F119" s="685"/>
      <c r="G119" s="686"/>
      <c r="H119" s="717"/>
    </row>
    <row r="120" spans="1:8">
      <c r="B120" s="642"/>
      <c r="H120" s="708"/>
    </row>
    <row r="121" spans="1:8">
      <c r="A121" s="678"/>
      <c r="B121" s="1086"/>
      <c r="C121" s="1086"/>
      <c r="D121" s="1086"/>
      <c r="E121" s="1086"/>
      <c r="F121" s="1086"/>
      <c r="G121" s="691"/>
      <c r="H121" s="709"/>
    </row>
    <row r="122" spans="1:8">
      <c r="A122" s="678"/>
      <c r="B122" s="710"/>
      <c r="C122" s="710"/>
      <c r="D122" s="710"/>
      <c r="E122" s="710"/>
      <c r="F122" s="710"/>
      <c r="G122" s="691"/>
      <c r="H122" s="709"/>
    </row>
    <row r="123" spans="1:8">
      <c r="A123" s="678"/>
      <c r="B123" s="710"/>
      <c r="C123" s="710"/>
      <c r="D123" s="710"/>
      <c r="E123" s="710"/>
      <c r="F123" s="710"/>
      <c r="G123" s="691"/>
      <c r="H123" s="709"/>
    </row>
    <row r="124" spans="1:8">
      <c r="A124" s="678"/>
      <c r="B124" s="710"/>
      <c r="C124" s="710"/>
      <c r="D124" s="710"/>
      <c r="E124" s="710"/>
      <c r="F124" s="710"/>
      <c r="G124" s="691"/>
      <c r="H124" s="709"/>
    </row>
    <row r="125" spans="1:8">
      <c r="A125" s="678"/>
      <c r="B125" s="710"/>
      <c r="C125" s="710"/>
      <c r="D125" s="710"/>
      <c r="E125" s="710"/>
      <c r="F125" s="710"/>
      <c r="G125" s="691"/>
      <c r="H125" s="709"/>
    </row>
    <row r="126" spans="1:8">
      <c r="A126" s="678"/>
      <c r="B126" s="710"/>
      <c r="C126" s="710"/>
      <c r="D126" s="710"/>
      <c r="E126" s="710"/>
      <c r="F126" s="710"/>
      <c r="G126" s="691"/>
      <c r="H126" s="709"/>
    </row>
    <row r="127" spans="1:8">
      <c r="A127" s="678"/>
      <c r="B127" s="710"/>
      <c r="C127" s="710"/>
      <c r="D127" s="710"/>
      <c r="E127" s="710"/>
      <c r="F127" s="710"/>
      <c r="G127" s="691"/>
      <c r="H127" s="709"/>
    </row>
    <row r="128" spans="1:8">
      <c r="A128" s="678"/>
      <c r="B128" s="710"/>
      <c r="C128" s="710"/>
      <c r="D128" s="710"/>
      <c r="E128" s="710"/>
      <c r="F128" s="710"/>
      <c r="G128" s="691"/>
      <c r="H128" s="709"/>
    </row>
    <row r="129" spans="1:8">
      <c r="A129" s="678"/>
      <c r="B129" s="710"/>
      <c r="C129" s="710"/>
      <c r="D129" s="710"/>
      <c r="E129" s="710"/>
      <c r="F129" s="710"/>
      <c r="G129" s="691"/>
      <c r="H129" s="709"/>
    </row>
    <row r="130" spans="1:8">
      <c r="A130" s="678"/>
      <c r="B130" s="710"/>
      <c r="C130" s="710"/>
      <c r="D130" s="710"/>
      <c r="E130" s="710"/>
      <c r="F130" s="710"/>
      <c r="G130" s="691"/>
      <c r="H130" s="709"/>
    </row>
    <row r="131" spans="1:8">
      <c r="A131" s="678"/>
      <c r="B131" s="710"/>
      <c r="C131" s="710"/>
      <c r="D131" s="710"/>
      <c r="E131" s="710"/>
      <c r="F131" s="710"/>
      <c r="G131" s="691"/>
      <c r="H131" s="709"/>
    </row>
    <row r="132" spans="1:8">
      <c r="A132" s="678"/>
      <c r="B132" s="710"/>
      <c r="C132" s="710"/>
      <c r="D132" s="710"/>
      <c r="E132" s="710"/>
      <c r="F132" s="710"/>
      <c r="G132" s="691"/>
      <c r="H132" s="709"/>
    </row>
    <row r="133" spans="1:8">
      <c r="A133" s="678"/>
      <c r="B133" s="710"/>
      <c r="C133" s="710"/>
      <c r="D133" s="710"/>
      <c r="E133" s="710"/>
      <c r="F133" s="710"/>
      <c r="G133" s="691"/>
      <c r="H133" s="709"/>
    </row>
    <row r="134" spans="1:8">
      <c r="A134" s="678"/>
      <c r="B134" s="710"/>
      <c r="C134" s="710"/>
      <c r="D134" s="710"/>
      <c r="E134" s="710"/>
      <c r="F134" s="710"/>
      <c r="G134" s="691"/>
      <c r="H134" s="709"/>
    </row>
    <row r="135" spans="1:8">
      <c r="A135" s="678"/>
      <c r="B135" s="710"/>
      <c r="C135" s="710"/>
      <c r="D135" s="710"/>
      <c r="E135" s="710"/>
      <c r="F135" s="710"/>
      <c r="G135" s="691"/>
      <c r="H135" s="709"/>
    </row>
    <row r="136" spans="1:8" ht="21" thickBot="1">
      <c r="A136" s="678"/>
      <c r="B136" s="713"/>
      <c r="C136" s="713"/>
      <c r="D136" s="713"/>
      <c r="E136" s="713"/>
      <c r="F136" s="713"/>
      <c r="G136" s="714"/>
      <c r="H136" s="715"/>
    </row>
    <row r="137" spans="1:8">
      <c r="A137" s="678"/>
      <c r="B137" s="710"/>
      <c r="C137" s="710"/>
      <c r="D137" s="710"/>
      <c r="E137" s="710"/>
      <c r="F137" s="710"/>
      <c r="G137" s="691"/>
      <c r="H137" s="709"/>
    </row>
    <row r="138" spans="1:8">
      <c r="A138" s="678"/>
      <c r="B138" s="710"/>
      <c r="C138" s="710"/>
      <c r="D138" s="710"/>
      <c r="E138" s="710"/>
      <c r="F138" s="710"/>
      <c r="G138" s="691"/>
      <c r="H138" s="709"/>
    </row>
    <row r="139" spans="1:8">
      <c r="B139" s="642"/>
      <c r="H139" s="708"/>
    </row>
    <row r="140" spans="1:8">
      <c r="B140" s="724"/>
      <c r="C140" s="724" t="s">
        <v>1196</v>
      </c>
      <c r="D140" s="724"/>
      <c r="E140" s="724"/>
      <c r="F140" s="724"/>
      <c r="G140" s="724"/>
      <c r="H140" s="724"/>
    </row>
    <row r="141" spans="1:8">
      <c r="B141" s="711"/>
      <c r="C141" s="682"/>
      <c r="D141" s="683"/>
      <c r="E141" s="684"/>
      <c r="F141" s="685"/>
      <c r="G141" s="686"/>
      <c r="H141" s="712"/>
    </row>
    <row r="142" spans="1:8">
      <c r="B142" s="711" t="s">
        <v>49</v>
      </c>
      <c r="C142" s="688" t="s">
        <v>1634</v>
      </c>
      <c r="D142" s="683"/>
      <c r="E142" s="684"/>
      <c r="F142" s="685"/>
      <c r="G142" s="686"/>
      <c r="H142" s="712"/>
    </row>
    <row r="143" spans="1:8">
      <c r="B143" s="711"/>
      <c r="C143" s="682" t="s">
        <v>1635</v>
      </c>
      <c r="D143" s="683"/>
      <c r="E143" s="684"/>
      <c r="F143" s="685"/>
      <c r="G143" s="686"/>
      <c r="H143" s="712"/>
    </row>
    <row r="144" spans="1:8">
      <c r="B144" s="702"/>
      <c r="C144" s="682" t="s">
        <v>1636</v>
      </c>
      <c r="D144" s="683"/>
      <c r="E144" s="684"/>
      <c r="F144" s="685"/>
      <c r="G144" s="686"/>
      <c r="H144" s="717"/>
    </row>
    <row r="145" spans="2:8">
      <c r="B145" s="702"/>
      <c r="C145" s="682" t="s">
        <v>1637</v>
      </c>
      <c r="D145" s="683"/>
      <c r="E145" s="684"/>
      <c r="F145" s="685"/>
      <c r="G145" s="686"/>
      <c r="H145" s="717"/>
    </row>
    <row r="146" spans="2:8">
      <c r="B146" s="702"/>
      <c r="C146" s="689" t="s">
        <v>1638</v>
      </c>
      <c r="D146" s="683"/>
      <c r="E146" s="684"/>
      <c r="F146" s="685"/>
      <c r="G146" s="686"/>
      <c r="H146" s="717"/>
    </row>
    <row r="147" spans="2:8" ht="40.5">
      <c r="B147" s="702"/>
      <c r="C147" s="682" t="s">
        <v>1639</v>
      </c>
      <c r="D147" s="683"/>
      <c r="E147" s="684"/>
      <c r="F147" s="685"/>
      <c r="G147" s="686"/>
      <c r="H147" s="717"/>
    </row>
    <row r="148" spans="2:8">
      <c r="B148" s="702"/>
      <c r="C148" s="682" t="s">
        <v>1631</v>
      </c>
      <c r="D148" s="683"/>
      <c r="E148" s="684"/>
      <c r="F148" s="685"/>
      <c r="G148" s="686"/>
      <c r="H148" s="717"/>
    </row>
    <row r="149" spans="2:8">
      <c r="B149" s="702"/>
      <c r="C149" s="682" t="s">
        <v>1640</v>
      </c>
      <c r="D149" s="683"/>
      <c r="E149" s="684"/>
      <c r="F149" s="685"/>
      <c r="G149" s="686"/>
      <c r="H149" s="717"/>
    </row>
    <row r="150" spans="2:8">
      <c r="B150" s="702"/>
      <c r="C150" s="688" t="s">
        <v>1641</v>
      </c>
      <c r="D150" s="683"/>
      <c r="E150" s="684"/>
      <c r="F150" s="685"/>
      <c r="G150" s="686"/>
      <c r="H150" s="717"/>
    </row>
    <row r="151" spans="2:8">
      <c r="B151" s="702"/>
      <c r="C151" s="682" t="s">
        <v>1642</v>
      </c>
      <c r="D151" s="683"/>
      <c r="E151" s="684"/>
      <c r="F151" s="685"/>
      <c r="G151" s="686"/>
      <c r="H151" s="717"/>
    </row>
    <row r="152" spans="2:8">
      <c r="B152" s="702"/>
      <c r="C152" s="682" t="s">
        <v>1643</v>
      </c>
      <c r="D152" s="683"/>
      <c r="E152" s="684"/>
      <c r="F152" s="685"/>
      <c r="G152" s="686"/>
      <c r="H152" s="717"/>
    </row>
    <row r="153" spans="2:8">
      <c r="B153" s="702"/>
      <c r="C153" s="682" t="s">
        <v>1644</v>
      </c>
      <c r="D153" s="683"/>
      <c r="E153" s="684"/>
      <c r="F153" s="685"/>
      <c r="G153" s="686"/>
      <c r="H153" s="717"/>
    </row>
    <row r="154" spans="2:8">
      <c r="B154" s="702"/>
      <c r="C154" s="689" t="s">
        <v>1645</v>
      </c>
      <c r="D154" s="683"/>
      <c r="E154" s="684"/>
      <c r="F154" s="685"/>
      <c r="G154" s="686"/>
      <c r="H154" s="717"/>
    </row>
    <row r="155" spans="2:8">
      <c r="B155" s="702"/>
      <c r="C155" s="682" t="s">
        <v>1632</v>
      </c>
      <c r="D155" s="683"/>
      <c r="E155" s="684"/>
      <c r="F155" s="685"/>
      <c r="G155" s="686"/>
      <c r="H155" s="717"/>
    </row>
    <row r="156" spans="2:8" ht="40.5">
      <c r="B156" s="702"/>
      <c r="C156" s="682" t="s">
        <v>1633</v>
      </c>
      <c r="D156" s="683"/>
      <c r="E156" s="684"/>
      <c r="F156" s="685"/>
      <c r="G156" s="686"/>
      <c r="H156" s="717"/>
    </row>
    <row r="157" spans="2:8">
      <c r="B157" s="702"/>
      <c r="C157" s="682" t="s">
        <v>1646</v>
      </c>
      <c r="D157" s="683"/>
      <c r="E157" s="684"/>
      <c r="F157" s="685"/>
      <c r="G157" s="686"/>
      <c r="H157" s="717"/>
    </row>
    <row r="158" spans="2:8">
      <c r="B158" s="702"/>
      <c r="C158" s="689" t="s">
        <v>1647</v>
      </c>
      <c r="D158" s="683"/>
      <c r="E158" s="684"/>
      <c r="F158" s="685"/>
      <c r="G158" s="686"/>
      <c r="H158" s="717"/>
    </row>
    <row r="159" spans="2:8">
      <c r="B159" s="702"/>
      <c r="C159" s="682" t="s">
        <v>1648</v>
      </c>
      <c r="D159" s="683"/>
      <c r="E159" s="684"/>
      <c r="F159" s="685"/>
      <c r="G159" s="686"/>
      <c r="H159" s="717"/>
    </row>
    <row r="160" spans="2:8">
      <c r="B160" s="702"/>
      <c r="C160" s="682" t="s">
        <v>1649</v>
      </c>
      <c r="D160" s="683"/>
      <c r="E160" s="684"/>
      <c r="F160" s="685"/>
      <c r="G160" s="686"/>
      <c r="H160" s="717"/>
    </row>
    <row r="161" spans="2:9">
      <c r="B161" s="702"/>
      <c r="C161" s="682" t="s">
        <v>1650</v>
      </c>
      <c r="D161" s="683"/>
      <c r="E161" s="684"/>
      <c r="F161" s="685"/>
      <c r="G161" s="686"/>
      <c r="H161" s="717"/>
    </row>
    <row r="162" spans="2:9">
      <c r="B162" s="702"/>
      <c r="C162" s="689" t="s">
        <v>1651</v>
      </c>
      <c r="D162" s="683"/>
      <c r="E162" s="684"/>
      <c r="F162" s="685"/>
      <c r="G162" s="686"/>
      <c r="H162" s="717"/>
    </row>
    <row r="163" spans="2:9">
      <c r="B163" s="702"/>
      <c r="C163" s="682" t="s">
        <v>1652</v>
      </c>
      <c r="D163" s="683"/>
      <c r="E163" s="684"/>
      <c r="F163" s="685"/>
      <c r="G163" s="686"/>
      <c r="H163" s="717"/>
    </row>
    <row r="164" spans="2:9" ht="40.5">
      <c r="B164" s="702"/>
      <c r="C164" s="682" t="s">
        <v>1653</v>
      </c>
      <c r="D164" s="683"/>
      <c r="E164" s="684"/>
      <c r="F164" s="685"/>
      <c r="G164" s="686"/>
      <c r="H164" s="717"/>
    </row>
    <row r="165" spans="2:9">
      <c r="B165" s="702"/>
      <c r="C165" s="682" t="s">
        <v>1654</v>
      </c>
      <c r="D165" s="683"/>
      <c r="E165" s="684"/>
      <c r="F165" s="685"/>
      <c r="G165" s="686"/>
      <c r="H165" s="717"/>
    </row>
    <row r="166" spans="2:9">
      <c r="B166" s="702"/>
      <c r="C166" s="689" t="s">
        <v>1655</v>
      </c>
      <c r="D166" s="683"/>
      <c r="E166" s="684"/>
      <c r="F166" s="685"/>
      <c r="G166" s="686"/>
      <c r="H166" s="717"/>
    </row>
    <row r="167" spans="2:9">
      <c r="B167" s="702"/>
      <c r="C167" s="682" t="s">
        <v>1656</v>
      </c>
      <c r="D167" s="683"/>
      <c r="E167" s="684" t="s">
        <v>45</v>
      </c>
      <c r="F167" s="685"/>
      <c r="G167" s="686"/>
      <c r="H167" s="717"/>
    </row>
    <row r="168" spans="2:9">
      <c r="B168" s="702"/>
      <c r="C168" s="682"/>
      <c r="D168" s="683"/>
      <c r="E168" s="684"/>
      <c r="F168" s="685"/>
      <c r="G168" s="686"/>
      <c r="H168" s="717"/>
    </row>
    <row r="169" spans="2:9">
      <c r="B169" s="702"/>
      <c r="C169" s="682"/>
      <c r="D169" s="683"/>
      <c r="E169" s="684"/>
      <c r="F169" s="685"/>
      <c r="G169" s="686"/>
      <c r="H169" s="717"/>
    </row>
    <row r="170" spans="2:9">
      <c r="B170" s="702"/>
      <c r="C170" s="724" t="s">
        <v>1196</v>
      </c>
      <c r="D170" s="724"/>
      <c r="E170" s="724"/>
      <c r="F170" s="724"/>
      <c r="G170" s="724"/>
      <c r="H170" s="725"/>
      <c r="I170" s="724"/>
    </row>
    <row r="171" spans="2:9" ht="21" thickBot="1">
      <c r="B171" s="702"/>
      <c r="C171" s="682" t="s">
        <v>64</v>
      </c>
      <c r="D171" s="683"/>
      <c r="E171" s="684"/>
      <c r="F171" s="685"/>
      <c r="G171" s="686"/>
      <c r="H171" s="721"/>
    </row>
    <row r="172" spans="2:9" ht="21" thickTop="1">
      <c r="B172" s="702"/>
      <c r="C172" s="682"/>
      <c r="D172" s="683"/>
      <c r="E172" s="684"/>
      <c r="F172" s="685"/>
      <c r="G172" s="686"/>
      <c r="H172" s="717"/>
    </row>
    <row r="173" spans="2:9">
      <c r="B173" s="702"/>
      <c r="C173" s="682"/>
      <c r="D173" s="683"/>
      <c r="E173" s="684"/>
      <c r="F173" s="685"/>
      <c r="G173" s="686"/>
      <c r="H173" s="717"/>
    </row>
    <row r="174" spans="2:9">
      <c r="B174" s="702"/>
      <c r="C174" s="682"/>
      <c r="D174" s="683"/>
      <c r="E174" s="684"/>
      <c r="F174" s="685"/>
      <c r="G174" s="686"/>
      <c r="H174" s="717"/>
    </row>
    <row r="175" spans="2:9">
      <c r="B175" s="702"/>
      <c r="C175" s="682"/>
      <c r="D175" s="683"/>
      <c r="E175" s="684"/>
      <c r="F175" s="685"/>
      <c r="G175" s="686"/>
      <c r="H175" s="717"/>
    </row>
    <row r="176" spans="2:9">
      <c r="B176" s="702"/>
      <c r="C176" s="682"/>
      <c r="D176" s="683"/>
      <c r="E176" s="684"/>
      <c r="F176" s="685"/>
      <c r="G176" s="686"/>
      <c r="H176" s="717"/>
    </row>
    <row r="177" spans="2:9">
      <c r="B177" s="702"/>
      <c r="C177" s="703" t="s">
        <v>65</v>
      </c>
      <c r="D177" s="683"/>
      <c r="E177" s="684"/>
      <c r="F177" s="685"/>
      <c r="G177" s="686"/>
      <c r="H177" s="717"/>
    </row>
    <row r="178" spans="2:9">
      <c r="B178" s="702"/>
      <c r="C178" s="682"/>
      <c r="D178" s="683"/>
      <c r="E178" s="684"/>
      <c r="F178" s="685"/>
      <c r="G178" s="686"/>
      <c r="H178" s="717"/>
    </row>
    <row r="179" spans="2:9">
      <c r="B179" s="702"/>
      <c r="C179" s="706" t="s">
        <v>1593</v>
      </c>
      <c r="D179" s="683"/>
      <c r="E179" s="684"/>
      <c r="F179" s="685"/>
      <c r="G179" s="686"/>
      <c r="H179" s="717"/>
    </row>
    <row r="180" spans="2:9">
      <c r="B180" s="702"/>
      <c r="C180" s="682"/>
      <c r="D180" s="683"/>
      <c r="E180" s="684"/>
      <c r="F180" s="685"/>
      <c r="G180" s="686"/>
      <c r="H180" s="717"/>
    </row>
    <row r="181" spans="2:9">
      <c r="B181" s="702"/>
      <c r="C181" s="723" t="s">
        <v>1630</v>
      </c>
      <c r="D181" s="683"/>
      <c r="E181" s="684"/>
      <c r="F181" s="685"/>
      <c r="G181" s="686"/>
      <c r="H181" s="717"/>
    </row>
    <row r="182" spans="2:9">
      <c r="B182" s="702"/>
      <c r="C182" s="682"/>
      <c r="D182" s="683"/>
      <c r="E182" s="684"/>
      <c r="F182" s="685"/>
      <c r="G182" s="686"/>
      <c r="H182" s="717"/>
    </row>
    <row r="183" spans="2:9">
      <c r="B183" s="702"/>
      <c r="C183" s="682"/>
      <c r="D183" s="683"/>
      <c r="E183" s="684"/>
      <c r="F183" s="685"/>
      <c r="G183" s="686"/>
      <c r="H183" s="717"/>
    </row>
    <row r="184" spans="2:9">
      <c r="B184" s="702"/>
      <c r="C184" s="724" t="s">
        <v>1657</v>
      </c>
      <c r="D184" s="724"/>
      <c r="E184" s="724"/>
      <c r="F184" s="724"/>
      <c r="G184" s="724"/>
      <c r="H184" s="726"/>
      <c r="I184" s="724"/>
    </row>
    <row r="185" spans="2:9">
      <c r="B185" s="702"/>
      <c r="C185" s="682"/>
      <c r="D185" s="683"/>
      <c r="E185" s="684"/>
      <c r="F185" s="685"/>
      <c r="G185" s="686"/>
      <c r="H185" s="717"/>
    </row>
    <row r="186" spans="2:9">
      <c r="B186" s="702"/>
      <c r="C186" s="682"/>
      <c r="D186" s="683"/>
      <c r="E186" s="684"/>
      <c r="F186" s="685"/>
      <c r="G186" s="686"/>
      <c r="H186" s="717"/>
    </row>
    <row r="187" spans="2:9">
      <c r="B187" s="702"/>
      <c r="C187" s="682"/>
      <c r="D187" s="683"/>
      <c r="E187" s="684"/>
      <c r="F187" s="685"/>
      <c r="G187" s="686"/>
      <c r="H187" s="717"/>
    </row>
    <row r="188" spans="2:9">
      <c r="B188" s="702"/>
      <c r="C188" s="682"/>
      <c r="D188" s="683"/>
      <c r="E188" s="684"/>
      <c r="F188" s="685"/>
      <c r="G188" s="686"/>
      <c r="H188" s="717"/>
    </row>
    <row r="189" spans="2:9">
      <c r="B189" s="702"/>
      <c r="C189" s="682"/>
      <c r="D189" s="683"/>
      <c r="E189" s="684"/>
      <c r="F189" s="685"/>
      <c r="G189" s="686"/>
      <c r="H189" s="720"/>
    </row>
    <row r="190" spans="2:9">
      <c r="B190" s="702"/>
      <c r="C190" s="703" t="s">
        <v>1659</v>
      </c>
      <c r="D190" s="683"/>
      <c r="E190" s="684"/>
      <c r="F190" s="685"/>
      <c r="G190" s="686"/>
      <c r="H190" s="712"/>
    </row>
    <row r="191" spans="2:9" ht="21" thickBot="1">
      <c r="B191" s="702"/>
      <c r="C191" s="682" t="s">
        <v>1658</v>
      </c>
      <c r="D191" s="683"/>
      <c r="E191" s="684"/>
      <c r="F191" s="685"/>
      <c r="G191" s="686"/>
      <c r="H191" s="721"/>
    </row>
    <row r="192" spans="2:9" ht="21" thickTop="1">
      <c r="B192" s="698"/>
      <c r="C192" s="699"/>
      <c r="D192" s="700"/>
      <c r="E192" s="701"/>
      <c r="F192" s="685"/>
      <c r="G192" s="686"/>
      <c r="H192" s="717"/>
    </row>
    <row r="193" spans="1:8">
      <c r="B193" s="702"/>
      <c r="C193" s="682"/>
      <c r="D193" s="683"/>
      <c r="E193" s="684"/>
      <c r="F193" s="685"/>
      <c r="G193" s="686"/>
      <c r="H193" s="717"/>
    </row>
    <row r="194" spans="1:8">
      <c r="B194" s="698"/>
      <c r="C194" s="699"/>
      <c r="D194" s="700"/>
      <c r="E194" s="701"/>
      <c r="F194" s="685"/>
      <c r="G194" s="686"/>
      <c r="H194" s="717"/>
    </row>
    <row r="195" spans="1:8">
      <c r="B195" s="702"/>
      <c r="C195" s="682"/>
      <c r="D195" s="683"/>
      <c r="E195" s="684"/>
      <c r="F195" s="685"/>
      <c r="G195" s="686"/>
      <c r="H195" s="717"/>
    </row>
    <row r="196" spans="1:8">
      <c r="B196" s="590"/>
    </row>
    <row r="197" spans="1:8">
      <c r="A197" s="678"/>
      <c r="B197" s="731"/>
      <c r="C197" s="731"/>
      <c r="D197" s="731"/>
      <c r="E197" s="731"/>
      <c r="F197" s="731"/>
      <c r="G197" s="691"/>
      <c r="H197" s="722"/>
    </row>
  </sheetData>
  <mergeCells count="2">
    <mergeCell ref="B1:H1"/>
    <mergeCell ref="B2:H2"/>
  </mergeCell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Q562"/>
  <sheetViews>
    <sheetView view="pageBreakPreview" topLeftCell="A387" zoomScale="110" zoomScaleSheetLayoutView="110" workbookViewId="0">
      <selection activeCell="H535" sqref="H535"/>
    </sheetView>
  </sheetViews>
  <sheetFormatPr defaultColWidth="9.140625" defaultRowHeight="12.75"/>
  <cols>
    <col min="1" max="1" width="7.5703125" style="3" customWidth="1"/>
    <col min="2" max="3" width="4.5703125" style="32" customWidth="1"/>
    <col min="4" max="4" width="7.85546875" style="4" customWidth="1"/>
    <col min="5" max="5" width="9.140625" style="4"/>
    <col min="6" max="6" width="14.140625" style="5" customWidth="1"/>
    <col min="7" max="7" width="10.42578125" style="5" customWidth="1"/>
    <col min="8" max="8" width="11" style="5" customWidth="1"/>
    <col min="9" max="16384" width="9.140625" style="5"/>
  </cols>
  <sheetData>
    <row r="2" spans="6:6">
      <c r="F2" s="23" t="s">
        <v>72</v>
      </c>
    </row>
    <row r="3" spans="6:6">
      <c r="F3" s="5" t="s">
        <v>7</v>
      </c>
    </row>
    <row r="4" spans="6:6">
      <c r="F4" s="5" t="s">
        <v>8</v>
      </c>
    </row>
    <row r="5" spans="6:6">
      <c r="F5" s="5" t="s">
        <v>88</v>
      </c>
    </row>
    <row r="6" spans="6:6">
      <c r="F6" s="5" t="s">
        <v>9</v>
      </c>
    </row>
    <row r="7" spans="6:6">
      <c r="F7" s="5" t="s">
        <v>73</v>
      </c>
    </row>
    <row r="8" spans="6:6">
      <c r="F8" s="5" t="s">
        <v>77</v>
      </c>
    </row>
    <row r="9" spans="6:6">
      <c r="F9" s="5" t="s">
        <v>78</v>
      </c>
    </row>
    <row r="10" spans="6:6">
      <c r="F10" s="5" t="s">
        <v>74</v>
      </c>
    </row>
    <row r="11" spans="6:6">
      <c r="F11" s="5" t="s">
        <v>75</v>
      </c>
    </row>
    <row r="12" spans="6:6">
      <c r="F12" s="5" t="s">
        <v>76</v>
      </c>
    </row>
    <row r="13" spans="6:6">
      <c r="F13" s="5" t="s">
        <v>79</v>
      </c>
    </row>
    <row r="14" spans="6:6">
      <c r="F14" s="5" t="s">
        <v>80</v>
      </c>
    </row>
    <row r="15" spans="6:6">
      <c r="F15" s="5" t="s">
        <v>81</v>
      </c>
    </row>
    <row r="17" spans="1:11" ht="24.75" customHeight="1">
      <c r="F17" s="6" t="str">
        <f>F3</f>
        <v>Reinf in col</v>
      </c>
      <c r="G17" s="5" t="s">
        <v>127</v>
      </c>
      <c r="H17" s="33" t="s">
        <v>82</v>
      </c>
      <c r="J17" s="5" t="s">
        <v>128</v>
      </c>
    </row>
    <row r="18" spans="1:11">
      <c r="G18" s="5">
        <v>2.5</v>
      </c>
      <c r="J18" s="5">
        <v>2.5</v>
      </c>
    </row>
    <row r="19" spans="1:11">
      <c r="G19" s="5">
        <v>0.3</v>
      </c>
      <c r="J19" s="5">
        <v>0.3</v>
      </c>
    </row>
    <row r="20" spans="1:11">
      <c r="G20" s="5">
        <v>0.15</v>
      </c>
      <c r="J20" s="5">
        <v>0.15</v>
      </c>
    </row>
    <row r="21" spans="1:11">
      <c r="G21" s="5">
        <v>0.6</v>
      </c>
      <c r="J21" s="5">
        <v>0.6</v>
      </c>
    </row>
    <row r="22" spans="1:11" ht="13.5" thickBot="1">
      <c r="G22" s="10">
        <f>SUM(G18:G21)</f>
        <v>3.55</v>
      </c>
      <c r="J22" s="10">
        <f>SUM(J18:J21)</f>
        <v>3.55</v>
      </c>
    </row>
    <row r="23" spans="1:11" ht="14.25" thickTop="1" thickBot="1">
      <c r="F23" s="5" t="s">
        <v>120</v>
      </c>
      <c r="G23" s="5">
        <v>0.2</v>
      </c>
      <c r="H23" s="10">
        <f>(G22/G23)+1</f>
        <v>18.749999999999996</v>
      </c>
      <c r="J23" s="5">
        <v>0.2</v>
      </c>
      <c r="K23" s="10">
        <f>J22/J23+1</f>
        <v>18.749999999999996</v>
      </c>
    </row>
    <row r="24" spans="1:11" ht="13.5" thickTop="1">
      <c r="F24" s="5" t="s">
        <v>121</v>
      </c>
    </row>
    <row r="25" spans="1:11">
      <c r="A25" s="5"/>
      <c r="F25" s="5" t="s">
        <v>83</v>
      </c>
      <c r="G25" s="5">
        <v>0.3</v>
      </c>
      <c r="I25" s="5" t="s">
        <v>83</v>
      </c>
      <c r="J25" s="5">
        <v>0.3</v>
      </c>
      <c r="K25" s="5">
        <v>0.17499999999999999</v>
      </c>
    </row>
    <row r="26" spans="1:11">
      <c r="A26" s="5"/>
      <c r="F26" s="5" t="s">
        <v>33</v>
      </c>
      <c r="G26" s="51">
        <f>Takeoff__SUBSTUCTURE!G466</f>
        <v>0.05</v>
      </c>
      <c r="I26" s="5" t="s">
        <v>33</v>
      </c>
      <c r="J26" s="51">
        <f>G26</f>
        <v>0.05</v>
      </c>
      <c r="K26" s="51">
        <v>0.05</v>
      </c>
    </row>
    <row r="27" spans="1:11" ht="13.5" thickBot="1">
      <c r="G27" s="10">
        <f>G25-G26</f>
        <v>0.25</v>
      </c>
      <c r="J27" s="10">
        <f>J25-J26</f>
        <v>0.25</v>
      </c>
      <c r="K27" s="10">
        <f>K25-K26</f>
        <v>0.12499999999999999</v>
      </c>
    </row>
    <row r="28" spans="1:11" ht="13.5" thickTop="1">
      <c r="A28" s="3" t="s">
        <v>84</v>
      </c>
      <c r="F28" s="5" t="s">
        <v>122</v>
      </c>
      <c r="G28" s="5">
        <f>3.142*G27</f>
        <v>0.78549999999999998</v>
      </c>
      <c r="I28" s="5" t="s">
        <v>85</v>
      </c>
      <c r="J28" s="5">
        <v>2</v>
      </c>
      <c r="K28" s="5">
        <v>2</v>
      </c>
    </row>
    <row r="29" spans="1:11" ht="13.5" thickBot="1">
      <c r="A29" s="35"/>
      <c r="G29" s="10"/>
      <c r="J29" s="10">
        <f>J27*J28</f>
        <v>0.5</v>
      </c>
      <c r="K29" s="10">
        <f>K27*K28</f>
        <v>0.24999999999999997</v>
      </c>
    </row>
    <row r="30" spans="1:11" ht="13.5" thickTop="1">
      <c r="F30" s="5" t="s">
        <v>123</v>
      </c>
      <c r="G30" s="5">
        <f>2*0.05</f>
        <v>0.1</v>
      </c>
      <c r="I30" s="5" t="s">
        <v>34</v>
      </c>
      <c r="J30" s="5">
        <v>0.05</v>
      </c>
      <c r="K30" s="5">
        <v>0.05</v>
      </c>
    </row>
    <row r="31" spans="1:11" ht="13.5" thickBot="1">
      <c r="G31" s="14">
        <f>SUM(G28:G30)</f>
        <v>0.88549999999999995</v>
      </c>
      <c r="J31" s="14">
        <f>J29+J30</f>
        <v>0.55000000000000004</v>
      </c>
      <c r="K31" s="14">
        <f>K29+K30</f>
        <v>0.3</v>
      </c>
    </row>
    <row r="32" spans="1:11" ht="13.5" thickTop="1"/>
    <row r="33" spans="2:11">
      <c r="B33" s="36">
        <f>Takeoff__SUBSTUCTURE!B458</f>
        <v>6</v>
      </c>
      <c r="C33" s="36">
        <f>Takeoff__SUBSTUCTURE!C513</f>
        <v>4</v>
      </c>
      <c r="D33" s="21">
        <f>G22</f>
        <v>3.55</v>
      </c>
      <c r="E33" s="4">
        <f>B33*C33*D33</f>
        <v>85.199999999999989</v>
      </c>
      <c r="K33" s="5">
        <f>J31+K31</f>
        <v>0.85000000000000009</v>
      </c>
    </row>
    <row r="34" spans="2:11">
      <c r="B34" s="36">
        <v>6</v>
      </c>
      <c r="C34" s="36">
        <f>Takeoff__SUBSTUCTURE!C516</f>
        <v>22</v>
      </c>
      <c r="D34" s="21">
        <f>J22</f>
        <v>3.55</v>
      </c>
      <c r="E34" s="4">
        <f>B34*C34*D34</f>
        <v>468.59999999999997</v>
      </c>
    </row>
    <row r="35" spans="2:11">
      <c r="B35" s="36">
        <v>6</v>
      </c>
      <c r="C35" s="36">
        <f>Takeoff__SUBSTUCTURE!C519</f>
        <v>4</v>
      </c>
      <c r="D35" s="21">
        <f>G22</f>
        <v>3.55</v>
      </c>
      <c r="E35" s="4">
        <f>B35*C35*D35</f>
        <v>85.199999999999989</v>
      </c>
    </row>
    <row r="36" spans="2:11">
      <c r="E36" s="37">
        <f>SUM(E33:E35)</f>
        <v>639</v>
      </c>
      <c r="F36" s="5">
        <v>1.56</v>
      </c>
      <c r="G36" s="5" t="s">
        <v>286</v>
      </c>
    </row>
    <row r="37" spans="2:11" ht="13.5" thickBot="1">
      <c r="E37" s="12">
        <f>E36*F36</f>
        <v>996.84</v>
      </c>
      <c r="F37" s="14" t="s">
        <v>67</v>
      </c>
    </row>
    <row r="38" spans="2:11" ht="13.5" thickTop="1">
      <c r="E38" s="24"/>
      <c r="F38" s="23"/>
      <c r="G38" s="5">
        <f>E37/1000</f>
        <v>0.99684000000000006</v>
      </c>
    </row>
    <row r="39" spans="2:11">
      <c r="B39" s="32">
        <v>19</v>
      </c>
      <c r="C39" s="36">
        <f>C33</f>
        <v>4</v>
      </c>
      <c r="D39" s="21">
        <f>G31</f>
        <v>0.88549999999999995</v>
      </c>
      <c r="E39" s="4">
        <f>B39*C39*D39</f>
        <v>67.298000000000002</v>
      </c>
    </row>
    <row r="40" spans="2:11">
      <c r="B40" s="32">
        <v>19</v>
      </c>
      <c r="C40" s="36">
        <f>C34</f>
        <v>22</v>
      </c>
      <c r="D40" s="21">
        <f>K33</f>
        <v>0.85000000000000009</v>
      </c>
      <c r="E40" s="4">
        <f>B40*C40*D40</f>
        <v>355.3</v>
      </c>
    </row>
    <row r="41" spans="2:11">
      <c r="B41" s="32">
        <v>19</v>
      </c>
      <c r="C41" s="36">
        <f>C35</f>
        <v>4</v>
      </c>
      <c r="D41" s="21">
        <f>K33</f>
        <v>0.85000000000000009</v>
      </c>
      <c r="E41" s="4">
        <f>B41*C41*D41</f>
        <v>64.600000000000009</v>
      </c>
    </row>
    <row r="42" spans="2:11">
      <c r="E42" s="37">
        <f>SUM(E39:E41)</f>
        <v>487.19800000000004</v>
      </c>
      <c r="F42" s="5">
        <v>0.61699999999999999</v>
      </c>
      <c r="G42" s="5" t="s">
        <v>86</v>
      </c>
    </row>
    <row r="43" spans="2:11" ht="13.5" thickBot="1">
      <c r="E43" s="12">
        <f>E42*F42</f>
        <v>300.60116600000003</v>
      </c>
      <c r="F43" s="14" t="s">
        <v>95</v>
      </c>
    </row>
    <row r="44" spans="2:11" ht="13.5" thickTop="1"/>
    <row r="45" spans="2:11">
      <c r="F45" s="6" t="str">
        <f>F4</f>
        <v>Formwork to sides of col</v>
      </c>
    </row>
    <row r="47" spans="2:11">
      <c r="F47" s="9" t="s">
        <v>87</v>
      </c>
      <c r="J47" s="23" t="s">
        <v>125</v>
      </c>
    </row>
    <row r="48" spans="2:11">
      <c r="F48" s="1" t="s">
        <v>124</v>
      </c>
      <c r="G48" s="5">
        <v>0.3</v>
      </c>
      <c r="J48" s="5">
        <v>2.5</v>
      </c>
    </row>
    <row r="49" spans="2:10" ht="13.5" thickBot="1">
      <c r="F49" s="1"/>
      <c r="H49" s="14">
        <f>3.142*G48</f>
        <v>0.94259999999999988</v>
      </c>
    </row>
    <row r="50" spans="2:10" ht="13.5" thickTop="1">
      <c r="F50" s="1" t="s">
        <v>60</v>
      </c>
      <c r="G50" s="5">
        <v>0.3</v>
      </c>
    </row>
    <row r="51" spans="2:10" ht="13.5" thickBot="1">
      <c r="F51" s="1" t="s">
        <v>50</v>
      </c>
      <c r="G51" s="5">
        <v>0.17499999999999999</v>
      </c>
      <c r="H51" s="14">
        <f>(2*G50)+(G51*2)</f>
        <v>0.95</v>
      </c>
      <c r="J51" s="10">
        <f>SUM(J48:J50)</f>
        <v>2.5</v>
      </c>
    </row>
    <row r="52" spans="2:10" ht="13.5" thickTop="1">
      <c r="H52" s="23"/>
    </row>
    <row r="53" spans="2:10">
      <c r="C53" s="32">
        <f>C39</f>
        <v>4</v>
      </c>
      <c r="D53" s="4">
        <f>H49</f>
        <v>0.94259999999999988</v>
      </c>
      <c r="J53" s="23" t="s">
        <v>126</v>
      </c>
    </row>
    <row r="54" spans="2:10" ht="13.5" thickBot="1">
      <c r="D54" s="7">
        <f>J51</f>
        <v>2.5</v>
      </c>
      <c r="E54" s="27">
        <f>C53*D53*D54</f>
        <v>9.4259999999999984</v>
      </c>
    </row>
    <row r="55" spans="2:10">
      <c r="C55" s="32">
        <f>C40+C41</f>
        <v>26</v>
      </c>
      <c r="D55" s="4">
        <f>H51</f>
        <v>0.95</v>
      </c>
      <c r="J55" s="5">
        <v>2.5</v>
      </c>
    </row>
    <row r="56" spans="2:10">
      <c r="D56" s="7">
        <f>J57</f>
        <v>2.5</v>
      </c>
      <c r="E56" s="37">
        <f>C55*D55*D56</f>
        <v>61.75</v>
      </c>
    </row>
    <row r="57" spans="2:10" ht="13.5" thickBot="1">
      <c r="E57" s="12">
        <f>SUM(E54:E56)</f>
        <v>71.176000000000002</v>
      </c>
      <c r="F57" s="5" t="s">
        <v>96</v>
      </c>
      <c r="J57" s="10">
        <f>SUM(J54:J56)</f>
        <v>2.5</v>
      </c>
    </row>
    <row r="58" spans="2:10" ht="13.5" thickTop="1">
      <c r="E58" s="24"/>
    </row>
    <row r="59" spans="2:10">
      <c r="E59" s="24"/>
    </row>
    <row r="60" spans="2:10">
      <c r="E60" s="24"/>
    </row>
    <row r="61" spans="2:10">
      <c r="F61" s="6" t="str">
        <f>F5</f>
        <v>Concrete in Column</v>
      </c>
    </row>
    <row r="62" spans="2:10">
      <c r="B62" s="32">
        <f>3.142/4</f>
        <v>0.78549999999999998</v>
      </c>
      <c r="C62" s="32">
        <f>C53</f>
        <v>4</v>
      </c>
      <c r="D62" s="4">
        <f>G48</f>
        <v>0.3</v>
      </c>
    </row>
    <row r="63" spans="2:10">
      <c r="D63" s="4">
        <f>G48</f>
        <v>0.3</v>
      </c>
    </row>
    <row r="64" spans="2:10">
      <c r="D64" s="11">
        <f>D54</f>
        <v>2.5</v>
      </c>
      <c r="E64" s="4">
        <f>B62*C62*D62*D63*D64</f>
        <v>0.70694999999999997</v>
      </c>
    </row>
    <row r="65" spans="1:9">
      <c r="C65" s="32">
        <f>C55</f>
        <v>26</v>
      </c>
      <c r="D65" s="4">
        <f>J25</f>
        <v>0.3</v>
      </c>
    </row>
    <row r="66" spans="1:9">
      <c r="D66" s="4">
        <f>K25</f>
        <v>0.17499999999999999</v>
      </c>
    </row>
    <row r="67" spans="1:9">
      <c r="D67" s="7">
        <f>D56</f>
        <v>2.5</v>
      </c>
      <c r="E67" s="4">
        <f>C65*D65*D66*D67</f>
        <v>3.4125000000000001</v>
      </c>
    </row>
    <row r="68" spans="1:9" ht="13.5" thickBot="1">
      <c r="E68" s="12">
        <f>SUM(E64:E67)</f>
        <v>4.1194500000000005</v>
      </c>
    </row>
    <row r="69" spans="1:9" ht="13.5" thickTop="1"/>
    <row r="70" spans="1:9">
      <c r="D70" s="29"/>
      <c r="E70" s="29"/>
    </row>
    <row r="71" spans="1:9">
      <c r="A71" s="1"/>
      <c r="B71" s="2"/>
      <c r="C71" s="3"/>
      <c r="F71" s="6" t="str">
        <f>Takeoff__SUBSTUCTURE!F528</f>
        <v>Blockwork</v>
      </c>
      <c r="G71" s="29"/>
      <c r="H71" s="29"/>
    </row>
    <row r="72" spans="1:9" ht="13.5" thickBot="1">
      <c r="A72" s="1"/>
      <c r="B72" s="2"/>
      <c r="C72" s="3"/>
      <c r="F72" s="5" t="str">
        <f>Takeoff__SUBSTUCTURE!F529</f>
        <v>A-A</v>
      </c>
      <c r="G72" s="29"/>
      <c r="H72" s="50">
        <f>Takeoff__SUBSTUCTURE!H529</f>
        <v>3.35</v>
      </c>
    </row>
    <row r="73" spans="1:9">
      <c r="A73" s="1"/>
      <c r="B73" s="2"/>
      <c r="C73" s="3"/>
      <c r="F73" s="5" t="s">
        <v>68</v>
      </c>
      <c r="G73" s="29"/>
      <c r="H73" s="29"/>
    </row>
    <row r="74" spans="1:9">
      <c r="A74" s="1"/>
      <c r="B74" s="2"/>
      <c r="C74" s="3"/>
      <c r="G74" s="29"/>
      <c r="H74" s="29">
        <f>F74*G74</f>
        <v>0</v>
      </c>
    </row>
    <row r="75" spans="1:9">
      <c r="A75" s="1"/>
      <c r="B75" s="2"/>
      <c r="C75" s="3"/>
      <c r="G75" s="29"/>
      <c r="H75" s="29">
        <f>F75*G75</f>
        <v>0</v>
      </c>
    </row>
    <row r="76" spans="1:9">
      <c r="A76" s="1"/>
      <c r="B76" s="2"/>
      <c r="C76" s="3"/>
      <c r="G76" s="29"/>
      <c r="H76" s="29"/>
      <c r="I76" s="5" t="s">
        <v>129</v>
      </c>
    </row>
    <row r="77" spans="1:9" ht="13.5" thickBot="1">
      <c r="A77" s="1"/>
      <c r="B77" s="2"/>
      <c r="C77" s="3"/>
      <c r="G77" s="29"/>
      <c r="H77" s="50">
        <f>SUM(H74:H76)</f>
        <v>0</v>
      </c>
    </row>
    <row r="78" spans="1:9">
      <c r="A78" s="1"/>
      <c r="B78" s="2"/>
      <c r="C78" s="3"/>
      <c r="G78" s="29"/>
      <c r="H78" s="29"/>
    </row>
    <row r="79" spans="1:9" ht="13.5" thickBot="1">
      <c r="A79" s="1"/>
      <c r="B79" s="2"/>
      <c r="C79" s="3"/>
      <c r="F79" s="25" t="str">
        <f>Takeoff__SUBSTUCTURE!F535</f>
        <v>A-A</v>
      </c>
      <c r="G79" s="30" t="str">
        <f>Takeoff__SUBSTUCTURE!G535</f>
        <v>length</v>
      </c>
      <c r="H79" s="31">
        <f>H72-H77</f>
        <v>3.35</v>
      </c>
    </row>
    <row r="80" spans="1:9" ht="13.5" thickTop="1">
      <c r="A80" s="1"/>
      <c r="B80" s="2"/>
      <c r="C80" s="3"/>
      <c r="G80" s="29"/>
      <c r="H80" s="29"/>
    </row>
    <row r="81" spans="1:8" ht="13.5" thickBot="1">
      <c r="A81" s="1"/>
      <c r="B81" s="2"/>
      <c r="C81" s="3"/>
      <c r="F81" s="9" t="str">
        <f>Takeoff__SUBSTUCTURE!F537</f>
        <v>B-B</v>
      </c>
      <c r="G81" s="29"/>
      <c r="H81" s="50">
        <f>Takeoff__SUBSTUCTURE!H537</f>
        <v>5</v>
      </c>
    </row>
    <row r="82" spans="1:8">
      <c r="A82" s="1"/>
      <c r="B82" s="2"/>
      <c r="C82" s="3"/>
      <c r="F82" s="5" t="str">
        <f>F73</f>
        <v>less COLUMN</v>
      </c>
      <c r="G82" s="29"/>
      <c r="H82" s="29"/>
    </row>
    <row r="83" spans="1:8">
      <c r="A83" s="1"/>
      <c r="B83" s="2"/>
      <c r="C83" s="3"/>
      <c r="G83" s="29"/>
      <c r="H83" s="29">
        <f>F83*G83</f>
        <v>0</v>
      </c>
    </row>
    <row r="84" spans="1:8">
      <c r="A84" s="1"/>
      <c r="B84" s="2"/>
      <c r="C84" s="3"/>
      <c r="G84" s="29"/>
      <c r="H84" s="29">
        <f>F84*G84</f>
        <v>0</v>
      </c>
    </row>
    <row r="85" spans="1:8" ht="13.5" thickBot="1">
      <c r="A85" s="1"/>
      <c r="B85" s="2"/>
      <c r="C85" s="3"/>
      <c r="G85" s="29"/>
      <c r="H85" s="50">
        <f>SUM(H83:H84)</f>
        <v>0</v>
      </c>
    </row>
    <row r="86" spans="1:8" ht="13.5" thickBot="1">
      <c r="A86" s="1"/>
      <c r="B86" s="2"/>
      <c r="C86" s="3"/>
      <c r="F86" s="25" t="str">
        <f>F81</f>
        <v>B-B</v>
      </c>
      <c r="G86" s="30" t="str">
        <f>G79</f>
        <v>length</v>
      </c>
      <c r="H86" s="31">
        <f>H81-H85</f>
        <v>5</v>
      </c>
    </row>
    <row r="87" spans="1:8" ht="13.5" thickTop="1">
      <c r="A87" s="1"/>
      <c r="B87" s="2"/>
      <c r="C87" s="3"/>
      <c r="G87" s="29"/>
      <c r="H87" s="29"/>
    </row>
    <row r="88" spans="1:8">
      <c r="A88" s="1"/>
      <c r="B88" s="2"/>
      <c r="C88" s="3"/>
      <c r="F88" s="23"/>
      <c r="G88" s="49"/>
      <c r="H88" s="61"/>
    </row>
    <row r="89" spans="1:8" ht="13.5" thickBot="1">
      <c r="A89" s="1"/>
      <c r="B89" s="2"/>
      <c r="C89" s="3"/>
      <c r="F89" s="5" t="str">
        <f>Takeoff__SUBSTUCTURE!F544</f>
        <v>C-C</v>
      </c>
      <c r="G89" s="29"/>
      <c r="H89" s="50">
        <f>Takeoff__SUBSTUCTURE!H544</f>
        <v>3.35</v>
      </c>
    </row>
    <row r="90" spans="1:8">
      <c r="A90" s="1"/>
      <c r="B90" s="2"/>
      <c r="C90" s="3"/>
      <c r="F90" s="5" t="str">
        <f>F82</f>
        <v>less COLUMN</v>
      </c>
      <c r="G90" s="29"/>
      <c r="H90" s="29"/>
    </row>
    <row r="91" spans="1:8">
      <c r="A91" s="1"/>
      <c r="B91" s="2"/>
      <c r="C91" s="3"/>
      <c r="G91" s="29"/>
      <c r="H91" s="29">
        <f>F91*G91</f>
        <v>0</v>
      </c>
    </row>
    <row r="92" spans="1:8">
      <c r="A92" s="1"/>
      <c r="B92" s="2"/>
      <c r="C92" s="3"/>
      <c r="G92" s="29"/>
      <c r="H92" s="29">
        <f>F92*G92</f>
        <v>0</v>
      </c>
    </row>
    <row r="93" spans="1:8">
      <c r="A93" s="1"/>
      <c r="B93" s="2"/>
      <c r="C93" s="3"/>
      <c r="G93" s="29"/>
      <c r="H93" s="29">
        <f>F93*G93</f>
        <v>0</v>
      </c>
    </row>
    <row r="94" spans="1:8" ht="13.5" thickBot="1">
      <c r="A94" s="1"/>
      <c r="B94" s="2"/>
      <c r="C94" s="3"/>
      <c r="G94" s="29"/>
      <c r="H94" s="50">
        <f>SUM(H91:H93)</f>
        <v>0</v>
      </c>
    </row>
    <row r="95" spans="1:8">
      <c r="A95" s="1"/>
      <c r="B95" s="2"/>
      <c r="C95" s="3"/>
      <c r="G95" s="29"/>
      <c r="H95" s="29"/>
    </row>
    <row r="96" spans="1:8" ht="13.5" thickBot="1">
      <c r="A96" s="1"/>
      <c r="B96" s="2"/>
      <c r="C96" s="3"/>
      <c r="F96" s="26" t="str">
        <f>F89</f>
        <v>C-C</v>
      </c>
      <c r="G96" s="31" t="str">
        <f>G86</f>
        <v>length</v>
      </c>
      <c r="H96" s="46">
        <f>H89-H94</f>
        <v>3.35</v>
      </c>
    </row>
    <row r="97" spans="1:8" ht="13.5" thickTop="1">
      <c r="A97" s="1"/>
      <c r="B97" s="2"/>
      <c r="C97" s="3"/>
      <c r="G97" s="29"/>
      <c r="H97" s="29"/>
    </row>
    <row r="98" spans="1:8">
      <c r="A98" s="1"/>
      <c r="B98" s="2"/>
      <c r="C98" s="3"/>
      <c r="F98" s="5" t="str">
        <f>Takeoff__SUBSTUCTURE!F552</f>
        <v>D-D</v>
      </c>
      <c r="G98" s="29"/>
      <c r="H98" s="29">
        <f>Takeoff__SUBSTUCTURE!H552</f>
        <v>4.1999999999999993</v>
      </c>
    </row>
    <row r="99" spans="1:8">
      <c r="A99" s="1"/>
      <c r="B99" s="2"/>
      <c r="C99" s="3"/>
      <c r="F99" s="5" t="str">
        <f>F90</f>
        <v>less COLUMN</v>
      </c>
      <c r="G99" s="29"/>
      <c r="H99" s="29"/>
    </row>
    <row r="100" spans="1:8">
      <c r="A100" s="1"/>
      <c r="B100" s="2"/>
      <c r="C100" s="3"/>
      <c r="G100" s="29"/>
      <c r="H100" s="29">
        <f>F100*G100</f>
        <v>0</v>
      </c>
    </row>
    <row r="101" spans="1:8">
      <c r="A101" s="1"/>
      <c r="B101" s="2"/>
      <c r="C101" s="3"/>
      <c r="G101" s="29"/>
      <c r="H101" s="29">
        <f>F101*G101</f>
        <v>0</v>
      </c>
    </row>
    <row r="102" spans="1:8" ht="13.5" thickBot="1">
      <c r="A102" s="1"/>
      <c r="B102" s="2"/>
      <c r="C102" s="3"/>
      <c r="G102" s="29"/>
      <c r="H102" s="31">
        <f>SUM(H100:H101)</f>
        <v>0</v>
      </c>
    </row>
    <row r="103" spans="1:8" ht="13.5" thickTop="1">
      <c r="A103" s="1"/>
      <c r="B103" s="2"/>
      <c r="C103" s="3"/>
      <c r="G103" s="29"/>
      <c r="H103" s="78"/>
    </row>
    <row r="104" spans="1:8" ht="13.5" thickBot="1">
      <c r="A104" s="1"/>
      <c r="B104" s="2"/>
      <c r="C104" s="3"/>
      <c r="F104" s="26" t="str">
        <f>F98</f>
        <v>D-D</v>
      </c>
      <c r="G104" s="31" t="s">
        <v>24</v>
      </c>
      <c r="H104" s="59">
        <f>(H98-H102)</f>
        <v>4.1999999999999993</v>
      </c>
    </row>
    <row r="105" spans="1:8" ht="13.5" thickTop="1">
      <c r="A105" s="1"/>
      <c r="B105" s="2"/>
      <c r="C105" s="3"/>
      <c r="G105" s="29"/>
      <c r="H105" s="29"/>
    </row>
    <row r="106" spans="1:8">
      <c r="A106" s="1"/>
      <c r="B106" s="2"/>
      <c r="C106" s="3"/>
      <c r="G106" s="29"/>
      <c r="H106" s="29"/>
    </row>
    <row r="107" spans="1:8">
      <c r="A107" s="1"/>
      <c r="B107" s="2"/>
      <c r="C107" s="3"/>
      <c r="F107" s="5" t="str">
        <f>Takeoff__SUBSTUCTURE!F558</f>
        <v>E-E</v>
      </c>
      <c r="G107" s="29"/>
      <c r="H107" s="29">
        <f>Takeoff__SUBSTUCTURE!H558</f>
        <v>8.4749999999999996</v>
      </c>
    </row>
    <row r="108" spans="1:8">
      <c r="A108" s="1"/>
      <c r="B108" s="2"/>
      <c r="C108" s="3"/>
      <c r="F108" s="5" t="str">
        <f>F99</f>
        <v>less COLUMN</v>
      </c>
      <c r="G108" s="29"/>
      <c r="H108" s="29"/>
    </row>
    <row r="109" spans="1:8">
      <c r="A109" s="1"/>
      <c r="B109" s="2"/>
      <c r="C109" s="3"/>
      <c r="G109" s="29"/>
      <c r="H109" s="29">
        <f>F109*G109</f>
        <v>0</v>
      </c>
    </row>
    <row r="110" spans="1:8" ht="13.5" thickBot="1">
      <c r="A110" s="1"/>
      <c r="B110" s="2"/>
      <c r="C110" s="3"/>
      <c r="F110" s="13" t="str">
        <f>F107</f>
        <v>E-E</v>
      </c>
      <c r="G110" s="44"/>
      <c r="H110" s="46">
        <f>(H107-H109)</f>
        <v>8.4749999999999996</v>
      </c>
    </row>
    <row r="111" spans="1:8" ht="13.5" thickTop="1">
      <c r="A111" s="1"/>
      <c r="B111" s="2"/>
      <c r="C111" s="3"/>
      <c r="G111" s="29"/>
      <c r="H111" s="29"/>
    </row>
    <row r="112" spans="1:8">
      <c r="A112" s="1"/>
      <c r="B112" s="2"/>
      <c r="C112" s="3"/>
      <c r="G112" s="29"/>
      <c r="H112" s="29"/>
    </row>
    <row r="113" spans="1:8">
      <c r="A113" s="1"/>
      <c r="B113" s="2"/>
      <c r="C113" s="3"/>
      <c r="F113" s="18" t="str">
        <f>Takeoff__SUBSTUCTURE!F564</f>
        <v>F-F</v>
      </c>
      <c r="G113" s="29"/>
      <c r="H113" s="29">
        <f>Takeoff__SUBSTUCTURE!H564</f>
        <v>4.1999999999999993</v>
      </c>
    </row>
    <row r="114" spans="1:8">
      <c r="A114" s="1"/>
      <c r="B114" s="2"/>
      <c r="C114" s="3"/>
      <c r="F114" s="5" t="str">
        <f>F108</f>
        <v>less COLUMN</v>
      </c>
      <c r="G114" s="29"/>
      <c r="H114" s="29"/>
    </row>
    <row r="115" spans="1:8">
      <c r="A115" s="1"/>
      <c r="B115" s="2"/>
      <c r="C115" s="3"/>
      <c r="G115" s="29"/>
      <c r="H115" s="29">
        <f>F115*G115</f>
        <v>0</v>
      </c>
    </row>
    <row r="116" spans="1:8" ht="13.5" thickBot="1">
      <c r="A116" s="1"/>
      <c r="B116" s="2"/>
      <c r="C116" s="3"/>
      <c r="F116" s="13" t="str">
        <f>F113</f>
        <v>F-F</v>
      </c>
      <c r="G116" s="44"/>
      <c r="H116" s="46">
        <f>H113-H115</f>
        <v>4.1999999999999993</v>
      </c>
    </row>
    <row r="117" spans="1:8" ht="13.5" thickTop="1">
      <c r="A117" s="1"/>
      <c r="B117" s="2"/>
      <c r="C117" s="3"/>
      <c r="G117" s="29"/>
      <c r="H117" s="29"/>
    </row>
    <row r="118" spans="1:8">
      <c r="A118" s="1"/>
      <c r="B118" s="2"/>
      <c r="C118" s="3"/>
      <c r="F118" s="16" t="str">
        <f>Takeoff__SUBSTUCTURE!F569</f>
        <v>G-G</v>
      </c>
      <c r="G118" s="29"/>
      <c r="H118" s="29">
        <f>Takeoff__SUBSTUCTURE!H569</f>
        <v>9.1750000000000007</v>
      </c>
    </row>
    <row r="119" spans="1:8">
      <c r="A119" s="1"/>
      <c r="B119" s="2"/>
      <c r="C119" s="3"/>
      <c r="F119" s="5" t="str">
        <f>F114</f>
        <v>less COLUMN</v>
      </c>
      <c r="G119" s="29"/>
      <c r="H119" s="29"/>
    </row>
    <row r="120" spans="1:8">
      <c r="A120" s="1"/>
      <c r="B120" s="2"/>
      <c r="C120" s="3"/>
      <c r="G120" s="29"/>
      <c r="H120" s="29">
        <f>F120*G120</f>
        <v>0</v>
      </c>
    </row>
    <row r="121" spans="1:8">
      <c r="A121" s="1"/>
      <c r="B121" s="2"/>
      <c r="C121" s="3"/>
      <c r="G121" s="29"/>
      <c r="H121" s="29">
        <f>F121*G121</f>
        <v>0</v>
      </c>
    </row>
    <row r="122" spans="1:8" ht="13.5" thickBot="1">
      <c r="A122" s="1"/>
      <c r="B122" s="2"/>
      <c r="C122" s="3"/>
      <c r="G122" s="29"/>
      <c r="H122" s="30">
        <f>SUM(H120:H121)</f>
        <v>0</v>
      </c>
    </row>
    <row r="123" spans="1:8" ht="14.25" thickTop="1" thickBot="1">
      <c r="A123" s="1"/>
      <c r="B123" s="2"/>
      <c r="C123" s="3"/>
      <c r="F123" s="17" t="str">
        <f>F118</f>
        <v>G-G</v>
      </c>
      <c r="G123" s="44"/>
      <c r="H123" s="59">
        <f>H118-H122</f>
        <v>9.1750000000000007</v>
      </c>
    </row>
    <row r="124" spans="1:8" ht="13.5" thickTop="1">
      <c r="A124" s="1"/>
      <c r="B124" s="2"/>
      <c r="C124" s="3"/>
      <c r="G124" s="29"/>
      <c r="H124" s="29"/>
    </row>
    <row r="125" spans="1:8">
      <c r="A125" s="1"/>
      <c r="B125" s="2"/>
      <c r="C125" s="3"/>
      <c r="F125" s="71"/>
      <c r="G125" s="41"/>
      <c r="H125" s="61"/>
    </row>
    <row r="126" spans="1:8" ht="13.5" thickBot="1">
      <c r="A126" s="1"/>
      <c r="B126" s="2"/>
      <c r="C126" s="3"/>
      <c r="F126" s="64" t="str">
        <f>Takeoff__SUBSTUCTURE!F575</f>
        <v>H-H</v>
      </c>
      <c r="G126" s="41"/>
      <c r="H126" s="46">
        <f>Takeoff__SUBSTUCTURE!H575</f>
        <v>5.6</v>
      </c>
    </row>
    <row r="127" spans="1:8" ht="13.5" thickTop="1">
      <c r="A127" s="1"/>
      <c r="B127" s="2"/>
      <c r="C127" s="3"/>
      <c r="G127" s="29"/>
      <c r="H127" s="29"/>
    </row>
    <row r="128" spans="1:8">
      <c r="A128" s="1"/>
      <c r="B128" s="2"/>
      <c r="C128" s="3"/>
      <c r="F128" s="16" t="str">
        <f>F119</f>
        <v>less COLUMN</v>
      </c>
      <c r="G128" s="29"/>
      <c r="H128" s="29"/>
    </row>
    <row r="129" spans="1:9">
      <c r="A129" s="1"/>
      <c r="B129" s="2"/>
      <c r="C129" s="3"/>
      <c r="G129" s="29"/>
      <c r="H129" s="29"/>
    </row>
    <row r="130" spans="1:9">
      <c r="A130" s="1"/>
      <c r="B130" s="2"/>
      <c r="C130" s="3"/>
      <c r="G130" s="29"/>
      <c r="H130" s="29">
        <f>F130*G130</f>
        <v>0</v>
      </c>
    </row>
    <row r="131" spans="1:9">
      <c r="A131" s="1"/>
      <c r="B131" s="2"/>
      <c r="C131" s="3"/>
      <c r="G131" s="29"/>
      <c r="H131" s="29">
        <f>F131*G131</f>
        <v>0</v>
      </c>
    </row>
    <row r="132" spans="1:9" ht="13.5" thickBot="1">
      <c r="A132" s="1"/>
      <c r="B132" s="2"/>
      <c r="C132" s="3"/>
      <c r="G132" s="29"/>
      <c r="H132" s="30">
        <f>SUM(H130:H131)</f>
        <v>0</v>
      </c>
    </row>
    <row r="133" spans="1:9" ht="14.25" thickTop="1" thickBot="1">
      <c r="A133" s="1"/>
      <c r="B133" s="2"/>
      <c r="C133" s="3"/>
      <c r="F133" s="17" t="str">
        <f>F126</f>
        <v>H-H</v>
      </c>
      <c r="G133" s="44"/>
      <c r="H133" s="59">
        <f>H126-H132</f>
        <v>5.6</v>
      </c>
    </row>
    <row r="134" spans="1:9" ht="13.5" thickTop="1">
      <c r="A134" s="65"/>
      <c r="B134" s="66"/>
      <c r="C134" s="67"/>
      <c r="D134" s="68"/>
      <c r="E134" s="68"/>
      <c r="F134" s="69"/>
      <c r="G134" s="70"/>
      <c r="H134" s="70"/>
      <c r="I134" s="69"/>
    </row>
    <row r="135" spans="1:9">
      <c r="A135" s="1"/>
      <c r="B135" s="2"/>
      <c r="C135" s="3"/>
      <c r="F135" s="9" t="s">
        <v>155</v>
      </c>
      <c r="G135" s="29"/>
      <c r="H135" s="29">
        <v>1.4</v>
      </c>
    </row>
    <row r="136" spans="1:9">
      <c r="A136" s="1"/>
      <c r="B136" s="2"/>
      <c r="C136" s="3"/>
      <c r="F136" s="9"/>
      <c r="G136" s="29"/>
      <c r="H136" s="29">
        <v>2.8</v>
      </c>
    </row>
    <row r="137" spans="1:9">
      <c r="A137" s="1"/>
      <c r="B137" s="2"/>
      <c r="C137" s="3"/>
      <c r="F137" s="9"/>
      <c r="G137" s="29"/>
      <c r="H137" s="29">
        <v>1.4</v>
      </c>
    </row>
    <row r="138" spans="1:9">
      <c r="A138" s="1"/>
      <c r="B138" s="2"/>
      <c r="C138" s="3"/>
      <c r="F138" s="9"/>
      <c r="G138" s="29"/>
      <c r="H138" s="29">
        <v>0.375</v>
      </c>
    </row>
    <row r="139" spans="1:9">
      <c r="A139" s="1"/>
      <c r="B139" s="2"/>
      <c r="C139" s="3"/>
      <c r="F139" s="9"/>
      <c r="G139" s="29"/>
      <c r="H139" s="29">
        <v>1.2749999999999999</v>
      </c>
    </row>
    <row r="140" spans="1:9">
      <c r="A140" s="1"/>
      <c r="B140" s="2"/>
      <c r="C140" s="3"/>
      <c r="F140" s="9"/>
      <c r="G140" s="29"/>
      <c r="H140" s="29">
        <v>0.42499999999999999</v>
      </c>
    </row>
    <row r="141" spans="1:9">
      <c r="A141" s="1"/>
      <c r="B141" s="2"/>
      <c r="C141" s="3"/>
      <c r="F141" s="9"/>
      <c r="G141" s="29"/>
      <c r="H141" s="29">
        <v>1.55</v>
      </c>
    </row>
    <row r="142" spans="1:9">
      <c r="A142" s="1"/>
      <c r="B142" s="2"/>
      <c r="C142" s="3"/>
      <c r="G142" s="29"/>
      <c r="H142" s="29">
        <v>3.0249999999999999</v>
      </c>
    </row>
    <row r="143" spans="1:9">
      <c r="A143" s="1"/>
      <c r="B143" s="2"/>
      <c r="C143" s="3"/>
      <c r="G143" s="29"/>
      <c r="H143" s="42">
        <f>SUM(H135:H142)</f>
        <v>12.25</v>
      </c>
    </row>
    <row r="144" spans="1:9">
      <c r="A144" s="1"/>
      <c r="B144" s="2"/>
      <c r="C144" s="3"/>
      <c r="G144" s="29"/>
      <c r="H144" s="29"/>
    </row>
    <row r="145" spans="1:8">
      <c r="A145" s="1"/>
      <c r="B145" s="2"/>
      <c r="C145" s="3"/>
      <c r="G145" s="29"/>
      <c r="H145" s="43">
        <f>F145*G145</f>
        <v>0</v>
      </c>
    </row>
    <row r="146" spans="1:8" ht="13.5" thickBot="1">
      <c r="A146" s="1"/>
      <c r="B146" s="2"/>
      <c r="C146" s="3"/>
      <c r="F146" s="13" t="str">
        <f>F135</f>
        <v>J-J</v>
      </c>
      <c r="G146" s="44" t="s">
        <v>24</v>
      </c>
      <c r="H146" s="46">
        <f>H143-H145</f>
        <v>12.25</v>
      </c>
    </row>
    <row r="147" spans="1:8" ht="13.5" thickTop="1">
      <c r="A147" s="1"/>
      <c r="B147" s="2"/>
      <c r="C147" s="3"/>
      <c r="G147" s="29"/>
      <c r="H147" s="29"/>
    </row>
    <row r="148" spans="1:8">
      <c r="A148" s="1"/>
      <c r="B148" s="2"/>
      <c r="C148" s="3"/>
      <c r="F148" s="9" t="s">
        <v>156</v>
      </c>
      <c r="G148" s="29"/>
      <c r="H148" s="29">
        <v>1.7</v>
      </c>
    </row>
    <row r="149" spans="1:8">
      <c r="A149" s="1"/>
      <c r="B149" s="2"/>
      <c r="C149" s="3"/>
      <c r="F149" s="9"/>
      <c r="G149" s="29"/>
      <c r="H149" s="29">
        <v>1.2749999999999999</v>
      </c>
    </row>
    <row r="150" spans="1:8">
      <c r="A150" s="1"/>
      <c r="B150" s="2"/>
      <c r="C150" s="3"/>
      <c r="F150" s="9"/>
      <c r="G150" s="29"/>
      <c r="H150" s="29">
        <v>0.42499999999999999</v>
      </c>
    </row>
    <row r="151" spans="1:8">
      <c r="A151" s="1"/>
      <c r="B151" s="2"/>
      <c r="C151" s="3"/>
      <c r="G151" s="29"/>
      <c r="H151" s="29"/>
    </row>
    <row r="152" spans="1:8">
      <c r="A152" s="1"/>
      <c r="B152" s="2"/>
      <c r="C152" s="3"/>
      <c r="G152" s="29"/>
      <c r="H152" s="42">
        <f>SUM(H148:H151)</f>
        <v>3.3999999999999995</v>
      </c>
    </row>
    <row r="153" spans="1:8">
      <c r="A153" s="1"/>
      <c r="B153" s="2"/>
      <c r="C153" s="3"/>
      <c r="G153" s="29"/>
      <c r="H153" s="29"/>
    </row>
    <row r="154" spans="1:8">
      <c r="A154" s="1"/>
      <c r="B154" s="2"/>
      <c r="C154" s="3"/>
      <c r="G154" s="29"/>
      <c r="H154" s="43">
        <f>F154*G154</f>
        <v>0</v>
      </c>
    </row>
    <row r="155" spans="1:8" ht="13.5" thickBot="1">
      <c r="A155" s="1"/>
      <c r="B155" s="2"/>
      <c r="C155" s="3"/>
      <c r="F155" s="13" t="str">
        <f>F148</f>
        <v>K-K</v>
      </c>
      <c r="G155" s="44" t="s">
        <v>24</v>
      </c>
      <c r="H155" s="46">
        <f>H152-H154</f>
        <v>3.3999999999999995</v>
      </c>
    </row>
    <row r="156" spans="1:8" ht="13.5" thickTop="1">
      <c r="A156" s="1"/>
      <c r="B156" s="2"/>
      <c r="C156" s="3"/>
      <c r="G156" s="29"/>
      <c r="H156" s="29"/>
    </row>
    <row r="157" spans="1:8">
      <c r="A157" s="1"/>
      <c r="B157" s="2"/>
      <c r="C157" s="3"/>
      <c r="G157" s="29"/>
      <c r="H157" s="29"/>
    </row>
    <row r="158" spans="1:8">
      <c r="A158" s="1"/>
      <c r="B158" s="2"/>
      <c r="C158" s="3"/>
      <c r="F158" s="9" t="s">
        <v>157</v>
      </c>
      <c r="G158" s="29"/>
      <c r="H158" s="29">
        <v>2.8</v>
      </c>
    </row>
    <row r="159" spans="1:8">
      <c r="A159" s="1"/>
      <c r="B159" s="2"/>
      <c r="C159" s="3"/>
      <c r="F159" s="9"/>
      <c r="G159" s="29"/>
      <c r="H159" s="29">
        <v>1.4</v>
      </c>
    </row>
    <row r="160" spans="1:8">
      <c r="A160" s="1"/>
      <c r="B160" s="2"/>
      <c r="C160" s="3"/>
      <c r="F160" s="9"/>
      <c r="G160" s="29"/>
      <c r="H160" s="29">
        <v>0.375</v>
      </c>
    </row>
    <row r="161" spans="1:8">
      <c r="A161" s="1"/>
      <c r="B161" s="2"/>
      <c r="C161" s="3"/>
      <c r="F161" s="9"/>
      <c r="G161" s="29"/>
      <c r="H161" s="29">
        <v>1.7</v>
      </c>
    </row>
    <row r="162" spans="1:8">
      <c r="A162" s="1"/>
      <c r="B162" s="2"/>
      <c r="C162" s="3"/>
      <c r="F162" s="9"/>
      <c r="G162" s="29"/>
      <c r="H162" s="29">
        <v>1.2749999999999999</v>
      </c>
    </row>
    <row r="163" spans="1:8">
      <c r="A163" s="1"/>
      <c r="B163" s="2"/>
      <c r="C163" s="3"/>
      <c r="F163" s="9"/>
      <c r="G163" s="29"/>
      <c r="H163" s="29">
        <v>0.42499999999999999</v>
      </c>
    </row>
    <row r="164" spans="1:8">
      <c r="A164" s="1"/>
      <c r="B164" s="2"/>
      <c r="C164" s="3"/>
      <c r="F164" s="9"/>
      <c r="G164" s="29"/>
      <c r="H164" s="29">
        <v>1.55</v>
      </c>
    </row>
    <row r="165" spans="1:8">
      <c r="A165" s="1"/>
      <c r="B165" s="2"/>
      <c r="C165" s="3"/>
      <c r="G165" s="29"/>
      <c r="H165" s="29">
        <v>3.0249999999999999</v>
      </c>
    </row>
    <row r="166" spans="1:8">
      <c r="A166" s="1"/>
      <c r="B166" s="2"/>
      <c r="C166" s="3"/>
      <c r="G166" s="29"/>
      <c r="H166" s="42">
        <f>SUM(H158:H165)</f>
        <v>12.549999999999999</v>
      </c>
    </row>
    <row r="167" spans="1:8">
      <c r="A167" s="1"/>
      <c r="B167" s="2"/>
      <c r="C167" s="3"/>
      <c r="G167" s="29"/>
      <c r="H167" s="29"/>
    </row>
    <row r="168" spans="1:8">
      <c r="A168" s="1"/>
      <c r="B168" s="2"/>
      <c r="C168" s="3"/>
      <c r="G168" s="29"/>
      <c r="H168" s="43">
        <f>F168*G168</f>
        <v>0</v>
      </c>
    </row>
    <row r="169" spans="1:8" ht="13.5" thickBot="1">
      <c r="A169" s="1"/>
      <c r="B169" s="2"/>
      <c r="C169" s="3"/>
      <c r="F169" s="13" t="str">
        <f>F158</f>
        <v>L-L</v>
      </c>
      <c r="G169" s="44" t="s">
        <v>24</v>
      </c>
      <c r="H169" s="46">
        <f>H166-H168</f>
        <v>12.549999999999999</v>
      </c>
    </row>
    <row r="170" spans="1:8" ht="13.5" thickTop="1">
      <c r="A170" s="1"/>
      <c r="B170" s="2"/>
      <c r="C170" s="3"/>
      <c r="G170" s="29"/>
      <c r="H170" s="29"/>
    </row>
    <row r="171" spans="1:8">
      <c r="A171" s="1"/>
      <c r="B171" s="2"/>
      <c r="C171" s="3"/>
      <c r="G171" s="29"/>
      <c r="H171" s="29"/>
    </row>
    <row r="172" spans="1:8">
      <c r="A172" s="1"/>
      <c r="B172" s="2"/>
      <c r="C172" s="3"/>
      <c r="G172" s="29"/>
      <c r="H172" s="29"/>
    </row>
    <row r="173" spans="1:8">
      <c r="A173" s="1"/>
      <c r="B173" s="2"/>
      <c r="C173" s="3"/>
      <c r="G173" s="29"/>
      <c r="H173" s="29"/>
    </row>
    <row r="174" spans="1:8">
      <c r="A174" s="1"/>
      <c r="B174" s="2"/>
      <c r="C174" s="3"/>
      <c r="G174" s="29"/>
      <c r="H174" s="29"/>
    </row>
    <row r="175" spans="1:8" ht="13.5" thickBot="1">
      <c r="A175" s="1"/>
      <c r="B175" s="2"/>
      <c r="C175" s="3"/>
      <c r="F175" s="16" t="str">
        <f>Takeoff__SUBSTUCTURE!F615</f>
        <v xml:space="preserve">1-1. </v>
      </c>
      <c r="G175" s="29"/>
      <c r="H175" s="50">
        <f>Takeoff__SUBSTUCTURE!H615</f>
        <v>4.6500000000000004</v>
      </c>
    </row>
    <row r="176" spans="1:8">
      <c r="A176" s="1"/>
      <c r="B176" s="2"/>
      <c r="C176" s="3"/>
      <c r="F176" s="5" t="s">
        <v>68</v>
      </c>
      <c r="G176" s="29"/>
      <c r="H176" s="29"/>
    </row>
    <row r="177" spans="1:8">
      <c r="A177" s="1"/>
      <c r="B177" s="2"/>
      <c r="C177" s="3"/>
      <c r="G177" s="29"/>
      <c r="H177" s="29">
        <f>F177*G177</f>
        <v>0</v>
      </c>
    </row>
    <row r="178" spans="1:8">
      <c r="A178" s="1"/>
      <c r="B178" s="2"/>
      <c r="C178" s="3"/>
      <c r="G178" s="29"/>
      <c r="H178" s="29">
        <f>F178*G178</f>
        <v>0</v>
      </c>
    </row>
    <row r="179" spans="1:8">
      <c r="A179" s="1"/>
      <c r="B179" s="2"/>
      <c r="C179" s="3"/>
      <c r="G179" s="29"/>
      <c r="H179" s="29">
        <f>F179*G179</f>
        <v>0</v>
      </c>
    </row>
    <row r="180" spans="1:8" ht="13.5" thickBot="1">
      <c r="A180" s="1"/>
      <c r="B180" s="2"/>
      <c r="C180" s="3"/>
      <c r="G180" s="29"/>
      <c r="H180" s="50">
        <f>SUM(H177:H179)</f>
        <v>0</v>
      </c>
    </row>
    <row r="181" spans="1:8">
      <c r="A181" s="1"/>
      <c r="B181" s="2"/>
      <c r="C181" s="3"/>
      <c r="G181" s="29"/>
      <c r="H181" s="29"/>
    </row>
    <row r="182" spans="1:8" ht="13.5" thickBot="1">
      <c r="A182" s="1"/>
      <c r="B182" s="2"/>
      <c r="C182" s="3"/>
      <c r="F182" s="72" t="str">
        <f>F175</f>
        <v xml:space="preserve">1-1. </v>
      </c>
      <c r="G182" s="30"/>
      <c r="H182" s="31">
        <f>(H175-H180)</f>
        <v>4.6500000000000004</v>
      </c>
    </row>
    <row r="183" spans="1:8" ht="13.5" thickTop="1">
      <c r="A183" s="1"/>
      <c r="B183" s="2"/>
      <c r="C183" s="3"/>
      <c r="G183" s="29"/>
      <c r="H183" s="29"/>
    </row>
    <row r="184" spans="1:8" ht="13.5" thickBot="1">
      <c r="A184" s="1"/>
      <c r="B184" s="2"/>
      <c r="C184" s="3"/>
      <c r="F184" s="9" t="str">
        <f>Takeoff__SUBSTUCTURE!F623</f>
        <v xml:space="preserve">2-2 </v>
      </c>
      <c r="G184" s="29"/>
      <c r="H184" s="50">
        <f>Takeoff__SUBSTUCTURE!H623</f>
        <v>10.799999999999999</v>
      </c>
    </row>
    <row r="185" spans="1:8">
      <c r="A185" s="1"/>
      <c r="B185" s="2"/>
      <c r="C185" s="3"/>
      <c r="F185" s="5" t="str">
        <f>F176</f>
        <v>less COLUMN</v>
      </c>
      <c r="G185" s="29"/>
      <c r="H185" s="29"/>
    </row>
    <row r="186" spans="1:8">
      <c r="A186" s="1"/>
      <c r="B186" s="2"/>
      <c r="C186" s="3"/>
      <c r="G186" s="29"/>
      <c r="H186" s="29">
        <f>F186*G186</f>
        <v>0</v>
      </c>
    </row>
    <row r="187" spans="1:8">
      <c r="A187" s="1"/>
      <c r="B187" s="2"/>
      <c r="C187" s="3"/>
      <c r="G187" s="29"/>
      <c r="H187" s="29">
        <f>F187*G187</f>
        <v>0</v>
      </c>
    </row>
    <row r="188" spans="1:8" ht="13.5" thickBot="1">
      <c r="A188" s="1"/>
      <c r="B188" s="2"/>
      <c r="C188" s="3"/>
      <c r="G188" s="29"/>
      <c r="H188" s="50">
        <f>SUM(H186:H187)</f>
        <v>0</v>
      </c>
    </row>
    <row r="189" spans="1:8" ht="13.5" thickBot="1">
      <c r="A189" s="1"/>
      <c r="B189" s="2"/>
      <c r="C189" s="3"/>
      <c r="F189" s="25" t="str">
        <f>F184</f>
        <v xml:space="preserve">2-2 </v>
      </c>
      <c r="G189" s="30"/>
      <c r="H189" s="31">
        <f>(H184-H188)</f>
        <v>10.799999999999999</v>
      </c>
    </row>
    <row r="190" spans="1:8" ht="13.5" thickTop="1">
      <c r="A190" s="1"/>
      <c r="B190" s="2"/>
      <c r="C190" s="3"/>
      <c r="G190" s="29"/>
      <c r="H190" s="29"/>
    </row>
    <row r="191" spans="1:8" ht="13.5" thickBot="1">
      <c r="A191" s="1"/>
      <c r="B191" s="2"/>
      <c r="C191" s="3"/>
      <c r="F191" s="16" t="str">
        <f>Takeoff__SUBSTUCTURE!F630</f>
        <v>3-3</v>
      </c>
      <c r="G191" s="29"/>
      <c r="H191" s="50"/>
    </row>
    <row r="192" spans="1:8">
      <c r="A192" s="1"/>
      <c r="B192" s="2"/>
      <c r="C192" s="3"/>
      <c r="F192" s="5" t="str">
        <f>F185</f>
        <v>less COLUMN</v>
      </c>
      <c r="G192" s="29"/>
      <c r="H192" s="29"/>
    </row>
    <row r="193" spans="1:8">
      <c r="A193" s="1"/>
      <c r="B193" s="2"/>
      <c r="C193" s="3"/>
      <c r="G193" s="29"/>
      <c r="H193" s="29">
        <f>F193*G193</f>
        <v>0</v>
      </c>
    </row>
    <row r="194" spans="1:8">
      <c r="A194" s="1"/>
      <c r="B194" s="2"/>
      <c r="C194" s="3"/>
      <c r="G194" s="29"/>
      <c r="H194" s="29">
        <f>F194*G194</f>
        <v>0</v>
      </c>
    </row>
    <row r="195" spans="1:8" ht="13.5" thickBot="1">
      <c r="A195" s="1"/>
      <c r="B195" s="2"/>
      <c r="C195" s="3"/>
      <c r="G195" s="29"/>
      <c r="H195" s="50">
        <f>SUM(H193:H194)</f>
        <v>0</v>
      </c>
    </row>
    <row r="196" spans="1:8">
      <c r="A196" s="1"/>
      <c r="B196" s="2"/>
      <c r="C196" s="3"/>
      <c r="G196" s="29"/>
      <c r="H196" s="29"/>
    </row>
    <row r="197" spans="1:8" ht="13.5" thickBot="1">
      <c r="A197" s="1"/>
      <c r="B197" s="2"/>
      <c r="C197" s="3"/>
      <c r="F197" s="26" t="str">
        <f>F191</f>
        <v>3-3</v>
      </c>
      <c r="G197" s="31"/>
      <c r="H197" s="46">
        <f>(H191-H195)</f>
        <v>0</v>
      </c>
    </row>
    <row r="198" spans="1:8" ht="13.5" thickTop="1">
      <c r="A198" s="1"/>
      <c r="B198" s="2"/>
      <c r="C198" s="3"/>
      <c r="G198" s="29"/>
      <c r="H198" s="29"/>
    </row>
    <row r="199" spans="1:8">
      <c r="A199" s="1"/>
      <c r="B199" s="2"/>
      <c r="C199" s="3"/>
      <c r="G199" s="29"/>
      <c r="H199" s="29"/>
    </row>
    <row r="200" spans="1:8">
      <c r="A200" s="1"/>
      <c r="B200" s="2"/>
      <c r="C200" s="3"/>
      <c r="F200" s="16" t="str">
        <f>Takeoff__SUBSTUCTURE!F640</f>
        <v>4-4</v>
      </c>
      <c r="G200" s="29"/>
      <c r="H200" s="29">
        <f>Takeoff__SUBSTUCTURE!H640</f>
        <v>15.55</v>
      </c>
    </row>
    <row r="201" spans="1:8">
      <c r="A201" s="1"/>
      <c r="B201" s="2"/>
      <c r="C201" s="3"/>
      <c r="F201" s="5" t="str">
        <f>F192</f>
        <v>less COLUMN</v>
      </c>
      <c r="G201" s="29"/>
      <c r="H201" s="29"/>
    </row>
    <row r="202" spans="1:8">
      <c r="A202" s="1"/>
      <c r="B202" s="2"/>
      <c r="C202" s="3"/>
      <c r="G202" s="29"/>
      <c r="H202" s="29">
        <f>F202*G202</f>
        <v>0</v>
      </c>
    </row>
    <row r="203" spans="1:8" ht="13.5" thickBot="1">
      <c r="A203" s="1"/>
      <c r="B203" s="2"/>
      <c r="C203" s="3"/>
      <c r="F203" s="74" t="str">
        <f>F200</f>
        <v>4-4</v>
      </c>
      <c r="G203" s="44"/>
      <c r="H203" s="46">
        <f>(H200-H202)*2</f>
        <v>31.1</v>
      </c>
    </row>
    <row r="204" spans="1:8" ht="13.5" thickTop="1">
      <c r="A204" s="1"/>
      <c r="B204" s="2"/>
      <c r="C204" s="3"/>
      <c r="G204" s="29"/>
      <c r="H204" s="29"/>
    </row>
    <row r="205" spans="1:8">
      <c r="A205" s="1"/>
      <c r="B205" s="2"/>
      <c r="C205" s="3"/>
      <c r="G205" s="29"/>
      <c r="H205" s="29"/>
    </row>
    <row r="206" spans="1:8">
      <c r="A206" s="1"/>
      <c r="B206" s="2"/>
      <c r="C206" s="3"/>
      <c r="F206" s="73" t="str">
        <f>Takeoff__SUBSTUCTURE!F646</f>
        <v>5-5</v>
      </c>
      <c r="G206" s="29"/>
      <c r="H206" s="29">
        <f>Takeoff__SUBSTUCTURE!H646</f>
        <v>4.5999999999999996</v>
      </c>
    </row>
    <row r="207" spans="1:8">
      <c r="A207" s="1"/>
      <c r="B207" s="2"/>
      <c r="C207" s="3"/>
      <c r="F207" s="5" t="str">
        <f>F201</f>
        <v>less COLUMN</v>
      </c>
      <c r="G207" s="29"/>
      <c r="H207" s="29"/>
    </row>
    <row r="208" spans="1:8">
      <c r="A208" s="1"/>
      <c r="B208" s="2"/>
      <c r="C208" s="3"/>
      <c r="G208" s="29"/>
      <c r="H208" s="29">
        <f>F208*G208</f>
        <v>0</v>
      </c>
    </row>
    <row r="209" spans="1:8">
      <c r="A209" s="1"/>
      <c r="B209" s="2"/>
      <c r="C209" s="3"/>
      <c r="G209" s="29"/>
      <c r="H209" s="29">
        <f>F209*G209</f>
        <v>0</v>
      </c>
    </row>
    <row r="210" spans="1:8">
      <c r="A210" s="1"/>
      <c r="B210" s="2"/>
      <c r="C210" s="3"/>
      <c r="G210" s="29"/>
      <c r="H210" s="29">
        <f>F210*G210</f>
        <v>0</v>
      </c>
    </row>
    <row r="211" spans="1:8" ht="13.5" thickBot="1">
      <c r="A211" s="1"/>
      <c r="B211" s="2"/>
      <c r="C211" s="3"/>
      <c r="G211" s="29"/>
      <c r="H211" s="30">
        <f>SUM(H208:H210)</f>
        <v>0</v>
      </c>
    </row>
    <row r="212" spans="1:8" ht="14.25" thickTop="1" thickBot="1">
      <c r="A212" s="1"/>
      <c r="B212" s="2"/>
      <c r="C212" s="3"/>
      <c r="F212" s="13" t="str">
        <f>F206</f>
        <v>5-5</v>
      </c>
      <c r="G212" s="44"/>
      <c r="H212" s="59">
        <f>(H206-H211)*2</f>
        <v>9.1999999999999993</v>
      </c>
    </row>
    <row r="213" spans="1:8" ht="13.5" thickTop="1">
      <c r="A213" s="1"/>
      <c r="B213" s="2"/>
      <c r="C213" s="3"/>
      <c r="G213" s="29"/>
      <c r="H213" s="29"/>
    </row>
    <row r="214" spans="1:8">
      <c r="A214" s="1"/>
      <c r="B214" s="2"/>
      <c r="C214" s="3"/>
      <c r="F214" s="58" t="str">
        <f>Takeoff__SUBSTUCTURE!F653</f>
        <v xml:space="preserve">6-6 </v>
      </c>
      <c r="G214" s="29"/>
      <c r="H214" s="29">
        <f>Takeoff__SUBSTUCTURE!H653</f>
        <v>6.6</v>
      </c>
    </row>
    <row r="215" spans="1:8">
      <c r="A215" s="1"/>
      <c r="B215" s="2"/>
      <c r="C215" s="3"/>
      <c r="F215" s="5" t="str">
        <f>F207</f>
        <v>less COLUMN</v>
      </c>
      <c r="G215" s="29"/>
      <c r="H215" s="29"/>
    </row>
    <row r="216" spans="1:8">
      <c r="A216" s="1"/>
      <c r="B216" s="2"/>
      <c r="C216" s="3"/>
      <c r="G216" s="29"/>
      <c r="H216" s="29">
        <f>F216*G216</f>
        <v>0</v>
      </c>
    </row>
    <row r="217" spans="1:8" ht="13.5" thickBot="1">
      <c r="A217" s="1"/>
      <c r="B217" s="2"/>
      <c r="C217" s="3"/>
      <c r="F217" s="17" t="str">
        <f>F214</f>
        <v xml:space="preserve">6-6 </v>
      </c>
      <c r="G217" s="44"/>
      <c r="H217" s="46">
        <f>(H214-H216)</f>
        <v>6.6</v>
      </c>
    </row>
    <row r="218" spans="1:8" ht="13.5" thickTop="1">
      <c r="A218" s="1"/>
      <c r="B218" s="2"/>
      <c r="C218" s="3"/>
      <c r="G218" s="29"/>
      <c r="H218" s="29"/>
    </row>
    <row r="219" spans="1:8">
      <c r="A219" s="1"/>
      <c r="B219" s="2"/>
      <c r="C219" s="3"/>
      <c r="F219" s="71"/>
      <c r="G219" s="41"/>
      <c r="H219" s="61"/>
    </row>
    <row r="220" spans="1:8" ht="13.5" thickBot="1">
      <c r="A220" s="1"/>
      <c r="B220" s="2"/>
      <c r="C220" s="3"/>
      <c r="F220" s="71" t="str">
        <f>Takeoff__SUBSTUCTURE!F659</f>
        <v xml:space="preserve">7-7 </v>
      </c>
      <c r="G220" s="41"/>
      <c r="H220" s="46">
        <f>Takeoff__SUBSTUCTURE!H659</f>
        <v>3.8250000000000002</v>
      </c>
    </row>
    <row r="221" spans="1:8" ht="13.5" thickTop="1">
      <c r="A221" s="1"/>
      <c r="B221" s="2"/>
      <c r="C221" s="3"/>
      <c r="G221" s="29"/>
      <c r="H221" s="29"/>
    </row>
    <row r="222" spans="1:8">
      <c r="A222" s="1"/>
      <c r="B222" s="2"/>
      <c r="C222" s="3"/>
      <c r="F222" s="16" t="str">
        <f>F215</f>
        <v>less COLUMN</v>
      </c>
      <c r="G222" s="29"/>
      <c r="H222" s="29"/>
    </row>
    <row r="223" spans="1:8">
      <c r="A223" s="1"/>
      <c r="B223" s="2"/>
      <c r="C223" s="3"/>
      <c r="G223" s="29"/>
      <c r="H223" s="29"/>
    </row>
    <row r="224" spans="1:8">
      <c r="A224" s="1"/>
      <c r="B224" s="2"/>
      <c r="C224" s="3"/>
      <c r="G224" s="29"/>
      <c r="H224" s="29">
        <f>F224*G224</f>
        <v>0</v>
      </c>
    </row>
    <row r="225" spans="1:8" ht="13.5" thickBot="1">
      <c r="A225" s="1"/>
      <c r="B225" s="2"/>
      <c r="C225" s="3"/>
      <c r="F225" s="17" t="str">
        <f>F220</f>
        <v xml:space="preserve">7-7 </v>
      </c>
      <c r="G225" s="44"/>
      <c r="H225" s="46">
        <f>(H220-H224)</f>
        <v>3.8250000000000002</v>
      </c>
    </row>
    <row r="226" spans="1:8" ht="13.5" thickTop="1">
      <c r="A226" s="1"/>
      <c r="B226" s="2"/>
      <c r="C226" s="3"/>
      <c r="G226" s="29"/>
      <c r="H226" s="29"/>
    </row>
    <row r="227" spans="1:8">
      <c r="A227" s="1"/>
      <c r="B227" s="2"/>
      <c r="C227" s="3"/>
      <c r="F227" s="15" t="str">
        <f>Takeoff__SUBSTUCTURE!F669</f>
        <v>8-8</v>
      </c>
      <c r="G227" s="29"/>
      <c r="H227" s="29"/>
    </row>
    <row r="228" spans="1:8">
      <c r="A228" s="1"/>
      <c r="B228" s="2"/>
      <c r="C228" s="3"/>
      <c r="F228" s="15"/>
      <c r="G228" s="29"/>
      <c r="H228" s="29"/>
    </row>
    <row r="229" spans="1:8">
      <c r="A229" s="1"/>
      <c r="B229" s="2"/>
      <c r="C229" s="3"/>
      <c r="F229" s="15"/>
      <c r="G229" s="29"/>
      <c r="H229" s="29"/>
    </row>
    <row r="230" spans="1:8" ht="13.5" thickBot="1">
      <c r="A230" s="1"/>
      <c r="B230" s="2"/>
      <c r="C230" s="3"/>
      <c r="F230" s="15"/>
      <c r="G230" s="29"/>
      <c r="H230" s="30">
        <f>SUM(H227:H229)</f>
        <v>0</v>
      </c>
    </row>
    <row r="231" spans="1:8" ht="13.5" thickTop="1">
      <c r="A231" s="1"/>
      <c r="B231" s="2"/>
      <c r="C231" s="3"/>
      <c r="F231" s="16" t="s">
        <v>22</v>
      </c>
      <c r="G231" s="29"/>
      <c r="H231" s="29"/>
    </row>
    <row r="232" spans="1:8">
      <c r="A232" s="1"/>
      <c r="B232" s="2"/>
      <c r="C232" s="3"/>
      <c r="G232" s="29"/>
      <c r="H232" s="29">
        <f>F232*G232</f>
        <v>0</v>
      </c>
    </row>
    <row r="233" spans="1:8">
      <c r="A233" s="1"/>
      <c r="B233" s="2"/>
      <c r="C233" s="3"/>
      <c r="G233" s="29"/>
      <c r="H233" s="29"/>
    </row>
    <row r="234" spans="1:8" ht="13.5" thickBot="1">
      <c r="A234" s="1"/>
      <c r="B234" s="2"/>
      <c r="C234" s="3"/>
      <c r="G234" s="29"/>
      <c r="H234" s="30">
        <f>SUM(H232)</f>
        <v>0</v>
      </c>
    </row>
    <row r="235" spans="1:8" ht="13.5" thickTop="1">
      <c r="A235" s="1"/>
      <c r="B235" s="2"/>
      <c r="C235" s="3"/>
      <c r="G235" s="29"/>
      <c r="H235" s="29"/>
    </row>
    <row r="236" spans="1:8" ht="13.5" thickBot="1">
      <c r="A236" s="1"/>
      <c r="B236" s="2"/>
      <c r="C236" s="3"/>
      <c r="F236" s="17" t="str">
        <f>F227</f>
        <v>8-8</v>
      </c>
      <c r="G236" s="44"/>
      <c r="H236" s="47">
        <f>(H230-H234)</f>
        <v>0</v>
      </c>
    </row>
    <row r="237" spans="1:8" ht="13.5" thickTop="1">
      <c r="A237" s="1"/>
      <c r="B237" s="2"/>
      <c r="C237" s="3"/>
      <c r="F237" s="60"/>
      <c r="G237" s="41"/>
      <c r="H237" s="61"/>
    </row>
    <row r="238" spans="1:8">
      <c r="A238" s="1"/>
      <c r="B238" s="2"/>
      <c r="C238" s="3"/>
      <c r="F238" s="60"/>
      <c r="G238" s="41"/>
      <c r="H238" s="61"/>
    </row>
    <row r="239" spans="1:8">
      <c r="A239" s="1"/>
      <c r="B239" s="2"/>
      <c r="C239" s="3"/>
      <c r="F239" s="60" t="s">
        <v>118</v>
      </c>
      <c r="G239" s="41"/>
      <c r="H239" s="61"/>
    </row>
    <row r="240" spans="1:8">
      <c r="A240" s="1"/>
      <c r="B240" s="2"/>
      <c r="C240" s="3"/>
      <c r="F240" s="60" t="str">
        <f>F79</f>
        <v>A-A</v>
      </c>
      <c r="G240" s="41">
        <f>H79</f>
        <v>3.35</v>
      </c>
      <c r="H240" s="61"/>
    </row>
    <row r="241" spans="1:8">
      <c r="A241" s="1"/>
      <c r="B241" s="2"/>
      <c r="C241" s="3"/>
      <c r="F241" s="60" t="str">
        <f>F86</f>
        <v>B-B</v>
      </c>
      <c r="G241" s="41">
        <f>H86</f>
        <v>5</v>
      </c>
      <c r="H241" s="61"/>
    </row>
    <row r="242" spans="1:8">
      <c r="A242" s="1"/>
      <c r="B242" s="2"/>
      <c r="C242" s="3"/>
      <c r="F242" s="60" t="str">
        <f>F96</f>
        <v>C-C</v>
      </c>
      <c r="G242" s="41">
        <f>H96</f>
        <v>3.35</v>
      </c>
      <c r="H242" s="61"/>
    </row>
    <row r="243" spans="1:8">
      <c r="A243" s="1"/>
      <c r="B243" s="2"/>
      <c r="C243" s="3"/>
      <c r="F243" s="60" t="str">
        <f>F104</f>
        <v>D-D</v>
      </c>
      <c r="G243" s="41">
        <f>H104</f>
        <v>4.1999999999999993</v>
      </c>
      <c r="H243" s="61"/>
    </row>
    <row r="244" spans="1:8">
      <c r="A244" s="1"/>
      <c r="B244" s="2"/>
      <c r="C244" s="3"/>
      <c r="F244" s="60" t="str">
        <f>F110</f>
        <v>E-E</v>
      </c>
      <c r="G244" s="41">
        <f>H110</f>
        <v>8.4749999999999996</v>
      </c>
      <c r="H244" s="61"/>
    </row>
    <row r="245" spans="1:8">
      <c r="A245" s="1"/>
      <c r="B245" s="2"/>
      <c r="C245" s="3"/>
      <c r="F245" s="60" t="str">
        <f>F116</f>
        <v>F-F</v>
      </c>
      <c r="G245" s="41">
        <f>H116</f>
        <v>4.1999999999999993</v>
      </c>
      <c r="H245" s="61"/>
    </row>
    <row r="246" spans="1:8">
      <c r="A246" s="1"/>
      <c r="B246" s="2"/>
      <c r="C246" s="3"/>
      <c r="F246" s="60" t="str">
        <f>F123</f>
        <v>G-G</v>
      </c>
      <c r="G246" s="41">
        <f>H123</f>
        <v>9.1750000000000007</v>
      </c>
      <c r="H246" s="61"/>
    </row>
    <row r="247" spans="1:8">
      <c r="A247" s="1"/>
      <c r="B247" s="2"/>
      <c r="C247" s="3"/>
      <c r="F247" s="60" t="str">
        <f>F133</f>
        <v>H-H</v>
      </c>
      <c r="G247" s="41">
        <f>H133</f>
        <v>5.6</v>
      </c>
      <c r="H247" s="61"/>
    </row>
    <row r="248" spans="1:8">
      <c r="A248" s="1"/>
      <c r="B248" s="2"/>
      <c r="C248" s="3"/>
      <c r="F248" s="60" t="str">
        <f>F146</f>
        <v>J-J</v>
      </c>
      <c r="G248" s="41">
        <f>H146</f>
        <v>12.25</v>
      </c>
      <c r="H248" s="61"/>
    </row>
    <row r="249" spans="1:8">
      <c r="A249" s="1"/>
      <c r="B249" s="2"/>
      <c r="C249" s="3"/>
      <c r="F249" s="60" t="str">
        <f>F155</f>
        <v>K-K</v>
      </c>
      <c r="G249" s="41">
        <f>H155</f>
        <v>3.3999999999999995</v>
      </c>
      <c r="H249" s="61"/>
    </row>
    <row r="250" spans="1:8">
      <c r="A250" s="1"/>
      <c r="B250" s="2"/>
      <c r="C250" s="3"/>
      <c r="F250" s="60" t="str">
        <f>F169</f>
        <v>L-L</v>
      </c>
      <c r="G250" s="41">
        <f>H166</f>
        <v>12.549999999999999</v>
      </c>
      <c r="H250" s="61"/>
    </row>
    <row r="251" spans="1:8">
      <c r="A251" s="1"/>
      <c r="B251" s="2"/>
      <c r="C251" s="3"/>
      <c r="F251" s="60"/>
      <c r="G251" s="41"/>
      <c r="H251" s="61"/>
    </row>
    <row r="252" spans="1:8">
      <c r="A252" s="1"/>
      <c r="B252" s="2"/>
      <c r="C252" s="3"/>
      <c r="F252" s="60"/>
      <c r="G252" s="41"/>
      <c r="H252" s="61"/>
    </row>
    <row r="253" spans="1:8">
      <c r="A253" s="1"/>
      <c r="B253" s="2"/>
      <c r="C253" s="3"/>
      <c r="F253" s="60" t="str">
        <f>F182</f>
        <v xml:space="preserve">1-1. </v>
      </c>
      <c r="G253" s="41">
        <f>H182</f>
        <v>4.6500000000000004</v>
      </c>
      <c r="H253" s="61"/>
    </row>
    <row r="254" spans="1:8">
      <c r="A254" s="1"/>
      <c r="B254" s="2"/>
      <c r="C254" s="3"/>
      <c r="F254" s="60" t="str">
        <f>F189</f>
        <v xml:space="preserve">2-2 </v>
      </c>
      <c r="G254" s="41">
        <f>H189</f>
        <v>10.799999999999999</v>
      </c>
      <c r="H254" s="61"/>
    </row>
    <row r="255" spans="1:8">
      <c r="A255" s="1"/>
      <c r="B255" s="2"/>
      <c r="C255" s="3"/>
      <c r="F255" s="60" t="str">
        <f>F197</f>
        <v>3-3</v>
      </c>
      <c r="G255" s="41">
        <f>H197</f>
        <v>0</v>
      </c>
      <c r="H255" s="61"/>
    </row>
    <row r="256" spans="1:8">
      <c r="A256" s="1"/>
      <c r="B256" s="2"/>
      <c r="C256" s="3"/>
      <c r="F256" s="60" t="str">
        <f>F203</f>
        <v>4-4</v>
      </c>
      <c r="G256" s="41">
        <f>H203</f>
        <v>31.1</v>
      </c>
      <c r="H256" s="61"/>
    </row>
    <row r="257" spans="1:10">
      <c r="A257" s="1"/>
      <c r="B257" s="2"/>
      <c r="C257" s="3"/>
      <c r="F257" s="60" t="str">
        <f>F212</f>
        <v>5-5</v>
      </c>
      <c r="G257" s="41">
        <f>H212</f>
        <v>9.1999999999999993</v>
      </c>
      <c r="H257" s="61"/>
    </row>
    <row r="258" spans="1:10">
      <c r="A258" s="1"/>
      <c r="B258" s="2"/>
      <c r="C258" s="3"/>
      <c r="F258" s="60" t="str">
        <f>F217</f>
        <v xml:space="preserve">6-6 </v>
      </c>
      <c r="G258" s="41">
        <f>H217</f>
        <v>6.6</v>
      </c>
      <c r="H258" s="61"/>
    </row>
    <row r="259" spans="1:10">
      <c r="A259" s="1"/>
      <c r="B259" s="2"/>
      <c r="C259" s="3"/>
      <c r="F259" s="60" t="str">
        <f>F225</f>
        <v xml:space="preserve">7-7 </v>
      </c>
      <c r="G259" s="41">
        <f>H225</f>
        <v>3.8250000000000002</v>
      </c>
      <c r="H259" s="61"/>
    </row>
    <row r="260" spans="1:10">
      <c r="A260" s="1"/>
      <c r="B260" s="2"/>
      <c r="C260" s="3"/>
      <c r="F260" s="60" t="str">
        <f>F236</f>
        <v>8-8</v>
      </c>
      <c r="G260" s="41">
        <f>H236</f>
        <v>0</v>
      </c>
      <c r="H260" s="61"/>
    </row>
    <row r="261" spans="1:10" ht="13.5" thickBot="1">
      <c r="A261" s="1"/>
      <c r="B261" s="2"/>
      <c r="C261" s="3"/>
      <c r="F261" s="60"/>
      <c r="G261" s="75">
        <f>SUM(G240:G260)</f>
        <v>137.72499999999999</v>
      </c>
      <c r="H261" s="61"/>
    </row>
    <row r="262" spans="1:10">
      <c r="A262" s="1"/>
      <c r="B262" s="2"/>
      <c r="C262" s="3"/>
      <c r="F262" s="60"/>
      <c r="G262" s="41"/>
      <c r="H262" s="61"/>
    </row>
    <row r="263" spans="1:10">
      <c r="A263" s="1"/>
      <c r="B263" s="2"/>
      <c r="C263" s="3"/>
      <c r="F263" s="60"/>
      <c r="G263" s="41"/>
      <c r="H263" s="61"/>
    </row>
    <row r="264" spans="1:10">
      <c r="A264" s="1"/>
      <c r="B264" s="2"/>
      <c r="C264" s="3"/>
      <c r="F264" s="76" t="str">
        <f>F71</f>
        <v>Blockwork</v>
      </c>
      <c r="G264" s="41"/>
      <c r="H264" s="61"/>
    </row>
    <row r="265" spans="1:10">
      <c r="A265" s="1"/>
      <c r="B265" s="2"/>
      <c r="C265" s="3"/>
      <c r="G265" s="41"/>
      <c r="H265" s="61"/>
      <c r="I265" s="1265" t="s">
        <v>138</v>
      </c>
      <c r="J265" s="1265"/>
    </row>
    <row r="266" spans="1:10">
      <c r="A266" s="1"/>
      <c r="B266" s="2"/>
      <c r="C266" s="3"/>
      <c r="D266" s="21">
        <f>G261</f>
        <v>137.72499999999999</v>
      </c>
      <c r="G266" s="80" t="s">
        <v>130</v>
      </c>
      <c r="H266" s="29"/>
      <c r="I266" s="29"/>
      <c r="J266" s="29"/>
    </row>
    <row r="267" spans="1:10" ht="13.5" thickBot="1">
      <c r="A267" s="1"/>
      <c r="B267" s="2"/>
      <c r="C267" s="3"/>
      <c r="D267" s="11">
        <v>2.85</v>
      </c>
      <c r="G267" s="80"/>
      <c r="H267" s="31">
        <f>G267/2</f>
        <v>0</v>
      </c>
      <c r="I267" s="29"/>
      <c r="J267" s="29"/>
    </row>
    <row r="268" spans="1:10" ht="14.25" thickTop="1" thickBot="1">
      <c r="A268" s="1"/>
      <c r="B268" s="2"/>
      <c r="C268" s="3"/>
      <c r="E268" s="12">
        <f>D266*D267</f>
        <v>392.51625000000001</v>
      </c>
      <c r="G268" s="29"/>
      <c r="H268" s="29"/>
      <c r="I268" s="29"/>
      <c r="J268" s="29"/>
    </row>
    <row r="269" spans="1:10" ht="13.5" thickTop="1">
      <c r="A269" s="1"/>
      <c r="B269" s="2"/>
      <c r="C269" s="3"/>
      <c r="E269" s="24"/>
      <c r="G269" s="29"/>
      <c r="H269" s="29"/>
      <c r="I269" s="29"/>
      <c r="J269" s="29"/>
    </row>
    <row r="270" spans="1:10">
      <c r="B270" s="32">
        <v>4</v>
      </c>
      <c r="C270" s="32">
        <v>0.5</v>
      </c>
      <c r="D270" s="4">
        <f>I271</f>
        <v>0</v>
      </c>
      <c r="I270" s="29"/>
      <c r="J270" s="29"/>
    </row>
    <row r="271" spans="1:10" ht="13.5" thickBot="1">
      <c r="D271" s="4">
        <v>2.3820000000000001</v>
      </c>
      <c r="I271" s="30">
        <f>SUM(I266:I270)</f>
        <v>0</v>
      </c>
      <c r="J271" s="30">
        <f>SUM(J266:J270)</f>
        <v>0</v>
      </c>
    </row>
    <row r="272" spans="1:10" ht="14.25" thickTop="1" thickBot="1">
      <c r="E272" s="12">
        <f>B270*C270*D270*D271</f>
        <v>0</v>
      </c>
      <c r="F272" s="5" t="s">
        <v>138</v>
      </c>
    </row>
    <row r="273" spans="6:10" ht="13.5" thickTop="1"/>
    <row r="282" spans="6:10">
      <c r="F282" s="9" t="s">
        <v>89</v>
      </c>
      <c r="H282" s="38" t="s">
        <v>60</v>
      </c>
      <c r="I282" s="38" t="s">
        <v>50</v>
      </c>
    </row>
    <row r="283" spans="6:10">
      <c r="F283" s="9" t="s">
        <v>90</v>
      </c>
      <c r="G283" s="5">
        <v>4</v>
      </c>
      <c r="H283" s="5">
        <v>0.75</v>
      </c>
      <c r="I283" s="5">
        <v>1.5</v>
      </c>
      <c r="J283" s="5">
        <f>G283*H283*I283</f>
        <v>4.5</v>
      </c>
    </row>
    <row r="284" spans="6:10">
      <c r="F284" s="9" t="s">
        <v>91</v>
      </c>
      <c r="G284" s="5">
        <v>10</v>
      </c>
      <c r="H284" s="5">
        <v>1.2</v>
      </c>
      <c r="I284" s="5">
        <v>1.8</v>
      </c>
      <c r="J284" s="5">
        <f t="shared" ref="J284:J291" si="0">G284*H284*I284</f>
        <v>21.6</v>
      </c>
    </row>
    <row r="285" spans="6:10">
      <c r="F285" s="9" t="s">
        <v>92</v>
      </c>
      <c r="G285" s="5">
        <v>1</v>
      </c>
      <c r="H285" s="5">
        <v>1.2</v>
      </c>
      <c r="I285" s="5">
        <v>4.2249999999999996</v>
      </c>
      <c r="J285" s="5">
        <f t="shared" si="0"/>
        <v>5.0699999999999994</v>
      </c>
    </row>
    <row r="286" spans="6:10">
      <c r="F286" s="9" t="s">
        <v>93</v>
      </c>
      <c r="G286" s="5">
        <v>1</v>
      </c>
      <c r="H286" s="5">
        <v>0.95</v>
      </c>
      <c r="I286" s="5">
        <v>0.9</v>
      </c>
      <c r="J286" s="5">
        <f t="shared" si="0"/>
        <v>0.85499999999999998</v>
      </c>
    </row>
    <row r="287" spans="6:10">
      <c r="F287" s="9" t="s">
        <v>131</v>
      </c>
      <c r="G287" s="5">
        <v>1</v>
      </c>
      <c r="H287" s="5">
        <v>0.95</v>
      </c>
      <c r="I287" s="5">
        <v>1.8</v>
      </c>
      <c r="J287" s="5">
        <f t="shared" si="0"/>
        <v>1.71</v>
      </c>
    </row>
    <row r="288" spans="6:10">
      <c r="F288" s="9"/>
      <c r="G288" s="5">
        <v>1</v>
      </c>
      <c r="H288" s="5">
        <v>0.75</v>
      </c>
      <c r="I288" s="5">
        <v>0.76700000000000002</v>
      </c>
      <c r="J288" s="5">
        <f t="shared" si="0"/>
        <v>0.57525000000000004</v>
      </c>
    </row>
    <row r="289" spans="4:17">
      <c r="F289" s="9" t="s">
        <v>132</v>
      </c>
      <c r="G289" s="5">
        <v>5</v>
      </c>
      <c r="H289" s="5">
        <v>2.1</v>
      </c>
      <c r="I289" s="5">
        <v>0.75</v>
      </c>
      <c r="J289" s="5">
        <f t="shared" si="0"/>
        <v>7.875</v>
      </c>
    </row>
    <row r="290" spans="4:17">
      <c r="F290" s="9" t="s">
        <v>94</v>
      </c>
      <c r="G290" s="5">
        <v>6</v>
      </c>
      <c r="H290" s="5">
        <v>2.1</v>
      </c>
      <c r="I290" s="5">
        <v>0.95</v>
      </c>
      <c r="J290" s="5">
        <f t="shared" si="0"/>
        <v>11.97</v>
      </c>
    </row>
    <row r="291" spans="4:17">
      <c r="F291" s="9" t="s">
        <v>133</v>
      </c>
      <c r="G291" s="5">
        <v>1</v>
      </c>
      <c r="H291" s="5">
        <v>2.1</v>
      </c>
      <c r="I291" s="5">
        <v>1.5</v>
      </c>
      <c r="J291" s="5">
        <f t="shared" si="0"/>
        <v>3.1500000000000004</v>
      </c>
      <c r="Q291" s="5">
        <f>0.9*3</f>
        <v>2.7</v>
      </c>
    </row>
    <row r="292" spans="4:17" ht="13.5" thickBot="1">
      <c r="F292" s="9"/>
      <c r="J292" s="10">
        <f>SUM(J283:J291)</f>
        <v>57.305249999999994</v>
      </c>
    </row>
    <row r="293" spans="4:17" ht="13.5" thickTop="1">
      <c r="D293" s="21">
        <f>D266</f>
        <v>137.72499999999999</v>
      </c>
    </row>
    <row r="294" spans="4:17">
      <c r="D294" s="21">
        <f>D267</f>
        <v>2.85</v>
      </c>
    </row>
    <row r="295" spans="4:17" ht="13.5" thickBot="1">
      <c r="E295" s="8">
        <f>D293*D294</f>
        <v>392.51625000000001</v>
      </c>
    </row>
    <row r="296" spans="4:17" ht="13.5" thickTop="1">
      <c r="E296" s="4">
        <f>J292</f>
        <v>57.305249999999994</v>
      </c>
    </row>
    <row r="297" spans="4:17" ht="13.5" thickBot="1">
      <c r="E297" s="12">
        <f>E295-E296</f>
        <v>335.21100000000001</v>
      </c>
      <c r="F297" s="5" t="s">
        <v>9</v>
      </c>
    </row>
    <row r="298" spans="4:17" ht="13.5" thickTop="1"/>
    <row r="300" spans="4:17">
      <c r="F300" s="6" t="str">
        <f>F7</f>
        <v>Concrete Beam</v>
      </c>
    </row>
    <row r="301" spans="4:17">
      <c r="G301" s="80" t="s">
        <v>148</v>
      </c>
      <c r="H301" s="5" t="s">
        <v>149</v>
      </c>
    </row>
    <row r="302" spans="4:17">
      <c r="D302" s="4">
        <f>D266</f>
        <v>137.72499999999999</v>
      </c>
      <c r="G302" s="5">
        <f>650.21/0.3</f>
        <v>2167.3666666666668</v>
      </c>
      <c r="H302" s="5">
        <f>(0.25*4)+0.1</f>
        <v>1.1000000000000001</v>
      </c>
    </row>
    <row r="303" spans="4:17">
      <c r="D303" s="4">
        <v>0.15</v>
      </c>
    </row>
    <row r="304" spans="4:17">
      <c r="D304" s="7">
        <v>0.3</v>
      </c>
    </row>
    <row r="305" spans="3:10" ht="13.5" thickBot="1">
      <c r="E305" s="12">
        <f>D302*D303*D304</f>
        <v>6.1976249999999995</v>
      </c>
      <c r="F305" s="5" t="s">
        <v>43</v>
      </c>
    </row>
    <row r="306" spans="3:10" ht="13.5" thickTop="1">
      <c r="F306" s="6"/>
    </row>
    <row r="307" spans="3:10">
      <c r="C307" s="5"/>
      <c r="D307" s="5"/>
      <c r="E307" s="5"/>
      <c r="F307" s="6" t="s">
        <v>150</v>
      </c>
    </row>
    <row r="308" spans="3:10">
      <c r="C308" s="5">
        <v>4</v>
      </c>
      <c r="D308" s="29">
        <f>D302</f>
        <v>137.72499999999999</v>
      </c>
      <c r="E308" s="37">
        <f>C308*D308</f>
        <v>550.9</v>
      </c>
      <c r="F308" s="6">
        <v>1.5760000000000001</v>
      </c>
    </row>
    <row r="309" spans="3:10">
      <c r="C309" s="5"/>
      <c r="D309" s="29"/>
      <c r="E309" s="37"/>
      <c r="F309" s="6"/>
    </row>
    <row r="310" spans="3:10" ht="13.5" thickBot="1">
      <c r="E310" s="12">
        <f>E308*F308</f>
        <v>868.21839999999997</v>
      </c>
      <c r="F310" s="6"/>
    </row>
    <row r="311" spans="3:10" ht="13.5" thickTop="1">
      <c r="C311" s="32">
        <v>2168</v>
      </c>
      <c r="D311" s="4">
        <v>1.1000000000000001</v>
      </c>
      <c r="F311" s="6"/>
    </row>
    <row r="312" spans="3:10">
      <c r="E312" s="37">
        <f>C311*D311</f>
        <v>2384.8000000000002</v>
      </c>
      <c r="F312" s="6">
        <v>0.222</v>
      </c>
    </row>
    <row r="313" spans="3:10" ht="13.5" thickBot="1">
      <c r="E313" s="12">
        <f>E312*F312</f>
        <v>529.42560000000003</v>
      </c>
      <c r="F313" s="6"/>
    </row>
    <row r="314" spans="3:10" ht="13.5" thickTop="1">
      <c r="F314" s="6" t="s">
        <v>135</v>
      </c>
    </row>
    <row r="316" spans="3:10">
      <c r="G316" s="5">
        <v>2</v>
      </c>
      <c r="H316" s="5">
        <v>0.3</v>
      </c>
      <c r="I316" s="5">
        <f>G316*H316</f>
        <v>0.6</v>
      </c>
      <c r="J316" s="5" t="s">
        <v>136</v>
      </c>
    </row>
    <row r="317" spans="3:10">
      <c r="I317" s="5">
        <v>0.15</v>
      </c>
      <c r="J317" s="5" t="s">
        <v>137</v>
      </c>
    </row>
    <row r="318" spans="3:10" ht="13.5" thickBot="1">
      <c r="D318" s="4">
        <f>D302</f>
        <v>137.72499999999999</v>
      </c>
      <c r="I318" s="10">
        <f>SUM(I316:I317)</f>
        <v>0.75</v>
      </c>
    </row>
    <row r="319" spans="3:10" ht="13.5" thickTop="1">
      <c r="D319" s="4">
        <f>I318</f>
        <v>0.75</v>
      </c>
    </row>
    <row r="320" spans="3:10" ht="13.5" thickBot="1">
      <c r="E320" s="12">
        <f>D318*D319</f>
        <v>103.29374999999999</v>
      </c>
      <c r="F320" s="5" t="s">
        <v>96</v>
      </c>
    </row>
    <row r="321" spans="4:11" ht="13.5" thickTop="1"/>
    <row r="322" spans="4:11">
      <c r="F322" s="6" t="str">
        <f>F10</f>
        <v>Window / Door frames</v>
      </c>
    </row>
    <row r="323" spans="4:11">
      <c r="F323" s="9" t="s">
        <v>89</v>
      </c>
      <c r="H323" s="38" t="s">
        <v>99</v>
      </c>
      <c r="I323" s="38" t="s">
        <v>97</v>
      </c>
      <c r="J323" s="38" t="s">
        <v>98</v>
      </c>
    </row>
    <row r="324" spans="4:11">
      <c r="F324" s="9" t="str">
        <f>F283</f>
        <v>w1</v>
      </c>
      <c r="G324" s="79"/>
      <c r="H324" s="5">
        <v>5</v>
      </c>
      <c r="I324" s="79">
        <f>I283</f>
        <v>1.5</v>
      </c>
      <c r="J324" s="5">
        <f>H283</f>
        <v>0.75</v>
      </c>
      <c r="K324" s="5">
        <f>G324*((H324*I324)+(3*J324))</f>
        <v>0</v>
      </c>
    </row>
    <row r="325" spans="4:11">
      <c r="F325" s="9" t="str">
        <f>F284</f>
        <v>w2</v>
      </c>
      <c r="G325" s="79"/>
      <c r="H325" s="5">
        <v>4</v>
      </c>
      <c r="I325" s="79">
        <f>I284</f>
        <v>1.8</v>
      </c>
      <c r="J325" s="5">
        <f>H284</f>
        <v>1.2</v>
      </c>
      <c r="K325" s="5">
        <f>G325*((H325*I325)+(3*J325))</f>
        <v>0</v>
      </c>
    </row>
    <row r="326" spans="4:11">
      <c r="F326" s="9" t="str">
        <f>F285</f>
        <v>w3</v>
      </c>
      <c r="G326" s="79"/>
      <c r="H326" s="5">
        <v>3</v>
      </c>
      <c r="I326" s="79">
        <f>I285</f>
        <v>4.2249999999999996</v>
      </c>
      <c r="J326" s="5">
        <f>H285</f>
        <v>1.2</v>
      </c>
      <c r="K326" s="5">
        <f>G326*((H326*I326)+(3*J326))</f>
        <v>0</v>
      </c>
    </row>
    <row r="327" spans="4:11">
      <c r="F327" s="9" t="str">
        <f>F286</f>
        <v>w4</v>
      </c>
      <c r="G327" s="79"/>
      <c r="H327" s="5">
        <v>3</v>
      </c>
      <c r="I327" s="79">
        <f>I286</f>
        <v>0.9</v>
      </c>
      <c r="J327" s="5">
        <f>H286</f>
        <v>0.95</v>
      </c>
      <c r="K327" s="5">
        <f>G327*((H327*I327)+(3*J327))</f>
        <v>0</v>
      </c>
    </row>
    <row r="328" spans="4:11">
      <c r="F328" s="9" t="str">
        <f>F287</f>
        <v>HLW</v>
      </c>
      <c r="G328" s="79"/>
      <c r="H328" s="5">
        <v>2</v>
      </c>
      <c r="I328" s="79">
        <f>I287</f>
        <v>1.8</v>
      </c>
      <c r="J328" s="5">
        <f>H287</f>
        <v>0.95</v>
      </c>
      <c r="K328" s="5">
        <f t="shared" ref="K328" si="1">G328*((H328*I328)+(2*J328))</f>
        <v>0</v>
      </c>
    </row>
    <row r="329" spans="4:11" ht="13.5" thickBot="1">
      <c r="F329" s="9" t="str">
        <f>F289</f>
        <v>D 1</v>
      </c>
      <c r="K329" s="10">
        <f>SUM(K324:K328)</f>
        <v>0</v>
      </c>
    </row>
    <row r="330" spans="4:11" ht="13.5" thickTop="1">
      <c r="F330" s="9" t="str">
        <f>F290</f>
        <v>D2</v>
      </c>
      <c r="G330" s="79">
        <v>1</v>
      </c>
      <c r="H330" s="5">
        <v>2</v>
      </c>
      <c r="I330" s="5">
        <f t="shared" ref="I330:I332" si="2">H289</f>
        <v>2.1</v>
      </c>
      <c r="J330" s="5">
        <v>1.5</v>
      </c>
      <c r="K330" s="5">
        <f>G330*(((H330*I330)+(2*J330)))+0.6</f>
        <v>7.8</v>
      </c>
    </row>
    <row r="331" spans="4:11">
      <c r="F331" s="9" t="str">
        <f>F291</f>
        <v>D3</v>
      </c>
      <c r="G331" s="79">
        <v>6</v>
      </c>
      <c r="H331" s="5">
        <v>2</v>
      </c>
      <c r="I331" s="5">
        <f t="shared" si="2"/>
        <v>2.1</v>
      </c>
      <c r="J331" s="5">
        <v>0.9</v>
      </c>
      <c r="K331" s="5">
        <f t="shared" ref="K331:K332" si="3">G331*(((H331*I331)+(2*J331)))</f>
        <v>36</v>
      </c>
    </row>
    <row r="332" spans="4:11">
      <c r="F332" s="9" t="s">
        <v>94</v>
      </c>
      <c r="G332" s="79">
        <v>4</v>
      </c>
      <c r="H332" s="5">
        <v>2</v>
      </c>
      <c r="I332" s="5">
        <f t="shared" si="2"/>
        <v>2.1</v>
      </c>
      <c r="J332" s="5">
        <v>0.75</v>
      </c>
      <c r="K332" s="5">
        <f t="shared" si="3"/>
        <v>22.8</v>
      </c>
    </row>
    <row r="334" spans="4:11" ht="13.5" thickBot="1">
      <c r="K334" s="10">
        <f>SUM(K331:K333)</f>
        <v>58.8</v>
      </c>
    </row>
    <row r="335" spans="4:11" ht="14.25" thickTop="1" thickBot="1">
      <c r="D335" s="4">
        <f>K329</f>
        <v>0</v>
      </c>
      <c r="E335" s="12">
        <f>D335</f>
        <v>0</v>
      </c>
      <c r="F335" s="5" t="s">
        <v>100</v>
      </c>
    </row>
    <row r="336" spans="4:11" ht="13.5" thickTop="1"/>
    <row r="337" spans="4:11" ht="13.5" thickBot="1">
      <c r="D337" s="4">
        <f>K334</f>
        <v>58.8</v>
      </c>
      <c r="E337" s="12">
        <f>D337</f>
        <v>58.8</v>
      </c>
      <c r="F337" s="5" t="s">
        <v>101</v>
      </c>
    </row>
    <row r="338" spans="4:11" ht="13.5" thickTop="1"/>
    <row r="340" spans="4:11">
      <c r="F340" s="6" t="s">
        <v>291</v>
      </c>
    </row>
    <row r="341" spans="4:11">
      <c r="F341" s="9" t="s">
        <v>89</v>
      </c>
      <c r="H341" s="38" t="s">
        <v>99</v>
      </c>
      <c r="I341" s="38" t="s">
        <v>97</v>
      </c>
      <c r="J341" s="38" t="s">
        <v>98</v>
      </c>
    </row>
    <row r="342" spans="4:11">
      <c r="F342" s="9">
        <f>F301</f>
        <v>0</v>
      </c>
      <c r="G342" s="79"/>
      <c r="H342" s="5">
        <v>5</v>
      </c>
      <c r="I342" s="79">
        <f>I301</f>
        <v>0</v>
      </c>
      <c r="K342" s="5">
        <f>G342*((H342*I342)+(3*J342))</f>
        <v>0</v>
      </c>
    </row>
    <row r="343" spans="4:11">
      <c r="F343" s="9">
        <f>F302</f>
        <v>0</v>
      </c>
      <c r="G343" s="79"/>
      <c r="H343" s="5">
        <v>4</v>
      </c>
      <c r="I343" s="79">
        <f>I302</f>
        <v>0</v>
      </c>
      <c r="J343" s="5">
        <f>H302</f>
        <v>1.1000000000000001</v>
      </c>
      <c r="K343" s="5">
        <f>G343*((H343*I343)+(3*J343))</f>
        <v>0</v>
      </c>
    </row>
    <row r="344" spans="4:11">
      <c r="F344" s="9">
        <f>F303</f>
        <v>0</v>
      </c>
      <c r="G344" s="79"/>
      <c r="H344" s="5">
        <v>3</v>
      </c>
      <c r="I344" s="79">
        <f>I303</f>
        <v>0</v>
      </c>
      <c r="J344" s="5">
        <f>H303</f>
        <v>0</v>
      </c>
      <c r="K344" s="5">
        <f>G344*((H344*I344)+(3*J344))</f>
        <v>0</v>
      </c>
    </row>
    <row r="345" spans="4:11">
      <c r="F345" s="9">
        <f>F304</f>
        <v>0</v>
      </c>
      <c r="G345" s="79"/>
      <c r="H345" s="5">
        <v>3</v>
      </c>
      <c r="I345" s="79">
        <f>I304</f>
        <v>0</v>
      </c>
      <c r="J345" s="5">
        <f>H304</f>
        <v>0</v>
      </c>
      <c r="K345" s="5">
        <f>G345*((H345*I345)+(3*J345))</f>
        <v>0</v>
      </c>
    </row>
    <row r="346" spans="4:11">
      <c r="F346" s="9" t="str">
        <f>F305</f>
        <v>m3</v>
      </c>
      <c r="G346" s="79"/>
      <c r="H346" s="5">
        <v>2</v>
      </c>
      <c r="I346" s="79">
        <f>I305</f>
        <v>0</v>
      </c>
      <c r="J346" s="5">
        <f>H305</f>
        <v>0</v>
      </c>
      <c r="K346" s="5">
        <f t="shared" ref="K346" si="4">G346*((H346*I346)+(2*J346))</f>
        <v>0</v>
      </c>
    </row>
    <row r="347" spans="4:11" ht="13.5" thickBot="1">
      <c r="F347" s="9" t="str">
        <f>F307</f>
        <v>Reinf. In beam</v>
      </c>
      <c r="K347" s="10">
        <f>SUM(K342:K346)</f>
        <v>0</v>
      </c>
    </row>
    <row r="348" spans="4:11" ht="13.5" thickTop="1">
      <c r="F348" s="9" t="str">
        <f>F330</f>
        <v>D2</v>
      </c>
      <c r="G348" s="79">
        <v>1</v>
      </c>
      <c r="H348" s="5">
        <v>2</v>
      </c>
      <c r="I348" s="5">
        <v>2.0499999999999998</v>
      </c>
      <c r="J348" s="5">
        <v>1.4</v>
      </c>
      <c r="K348" s="5">
        <f>G348*(((H348*I348)+(2*J348)))+0.6</f>
        <v>7.4999999999999991</v>
      </c>
    </row>
    <row r="349" spans="4:11">
      <c r="F349" s="9" t="str">
        <f>F331</f>
        <v>D3</v>
      </c>
      <c r="G349" s="79">
        <v>6</v>
      </c>
      <c r="H349" s="5">
        <v>2</v>
      </c>
      <c r="I349" s="5">
        <v>2.0499999999999998</v>
      </c>
      <c r="J349" s="5">
        <v>0.8</v>
      </c>
      <c r="K349" s="5">
        <f t="shared" ref="K349:K350" si="5">G349*(((H349*I349)+(2*J349)))</f>
        <v>34.199999999999996</v>
      </c>
    </row>
    <row r="350" spans="4:11">
      <c r="F350" s="9" t="str">
        <f>F332</f>
        <v>D2</v>
      </c>
      <c r="G350" s="79">
        <v>4</v>
      </c>
      <c r="H350" s="5">
        <v>2</v>
      </c>
      <c r="I350" s="5">
        <v>2.0499999999999998</v>
      </c>
      <c r="J350" s="5">
        <v>0.75</v>
      </c>
      <c r="K350" s="5">
        <f t="shared" si="5"/>
        <v>22.4</v>
      </c>
    </row>
    <row r="352" spans="4:11" ht="13.5" thickBot="1">
      <c r="K352" s="10">
        <f>SUM(K349:K351)</f>
        <v>56.599999999999994</v>
      </c>
    </row>
    <row r="353" spans="1:10" ht="13.5" thickTop="1"/>
    <row r="357" spans="1:10">
      <c r="A357" s="5"/>
    </row>
    <row r="358" spans="1:10">
      <c r="A358" s="3" t="s">
        <v>134</v>
      </c>
    </row>
    <row r="359" spans="1:10">
      <c r="C359" s="5"/>
      <c r="F359" s="6" t="str">
        <f>F12</f>
        <v>Louvre Blades</v>
      </c>
    </row>
    <row r="360" spans="1:10">
      <c r="B360" s="32">
        <f>G283</f>
        <v>4</v>
      </c>
      <c r="C360" s="5">
        <v>4</v>
      </c>
      <c r="D360" s="4">
        <v>12</v>
      </c>
      <c r="E360" s="4">
        <f>B360*C360*D360</f>
        <v>192</v>
      </c>
    </row>
    <row r="361" spans="1:10">
      <c r="B361" s="32">
        <f>G284</f>
        <v>10</v>
      </c>
      <c r="C361" s="5">
        <v>3</v>
      </c>
      <c r="D361" s="4">
        <v>11</v>
      </c>
      <c r="E361" s="4">
        <f t="shared" ref="E361:E364" si="6">B361*C361*D361</f>
        <v>330</v>
      </c>
    </row>
    <row r="362" spans="1:10">
      <c r="B362" s="32">
        <f>G285</f>
        <v>1</v>
      </c>
      <c r="C362" s="5">
        <v>2</v>
      </c>
      <c r="D362" s="4">
        <v>11</v>
      </c>
      <c r="E362" s="4">
        <f t="shared" si="6"/>
        <v>22</v>
      </c>
    </row>
    <row r="363" spans="1:10">
      <c r="B363" s="32">
        <f>G286</f>
        <v>1</v>
      </c>
      <c r="C363" s="5">
        <v>2</v>
      </c>
      <c r="D363" s="4">
        <v>9</v>
      </c>
      <c r="E363" s="4">
        <f t="shared" si="6"/>
        <v>18</v>
      </c>
    </row>
    <row r="364" spans="1:10">
      <c r="B364" s="32">
        <f>G287</f>
        <v>1</v>
      </c>
      <c r="C364" s="5">
        <v>1</v>
      </c>
      <c r="D364" s="4">
        <v>4</v>
      </c>
      <c r="E364" s="4">
        <f t="shared" si="6"/>
        <v>4</v>
      </c>
    </row>
    <row r="365" spans="1:10" ht="13.5" thickBot="1">
      <c r="E365" s="12">
        <f>SUM(E360:E364)</f>
        <v>566</v>
      </c>
    </row>
    <row r="366" spans="1:10" ht="13.5" thickTop="1"/>
    <row r="367" spans="1:10">
      <c r="G367" s="5">
        <f>1.8/0.15</f>
        <v>12</v>
      </c>
      <c r="H367" s="5">
        <f>1.65/0.15</f>
        <v>11</v>
      </c>
      <c r="I367" s="5">
        <f>1.45/0.15</f>
        <v>9.6666666666666661</v>
      </c>
      <c r="J367" s="5">
        <f>0.6/0.15</f>
        <v>4</v>
      </c>
    </row>
    <row r="369" spans="1:6">
      <c r="F369" s="5" t="str">
        <f>F11</f>
        <v>Louvre Carriers</v>
      </c>
    </row>
    <row r="370" spans="1:6">
      <c r="A370" s="3" t="s">
        <v>90</v>
      </c>
      <c r="B370" s="5"/>
      <c r="C370" s="32">
        <f t="shared" ref="C370:D374" si="7">B360</f>
        <v>4</v>
      </c>
      <c r="D370" s="4">
        <f t="shared" si="7"/>
        <v>4</v>
      </c>
      <c r="E370" s="4">
        <f>C370*D370</f>
        <v>16</v>
      </c>
    </row>
    <row r="371" spans="1:6">
      <c r="A371" s="3" t="s">
        <v>91</v>
      </c>
      <c r="B371" s="5"/>
      <c r="C371" s="32">
        <f t="shared" si="7"/>
        <v>10</v>
      </c>
      <c r="D371" s="4">
        <f t="shared" si="7"/>
        <v>3</v>
      </c>
      <c r="E371" s="4">
        <f t="shared" ref="E371:E374" si="8">C371*D371</f>
        <v>30</v>
      </c>
    </row>
    <row r="372" spans="1:6">
      <c r="A372" s="5"/>
      <c r="B372" s="5"/>
      <c r="C372" s="32">
        <f t="shared" si="7"/>
        <v>1</v>
      </c>
      <c r="D372" s="4">
        <f t="shared" si="7"/>
        <v>2</v>
      </c>
      <c r="E372" s="4">
        <f t="shared" si="8"/>
        <v>2</v>
      </c>
    </row>
    <row r="373" spans="1:6">
      <c r="A373" s="3" t="s">
        <v>92</v>
      </c>
      <c r="B373" s="5"/>
      <c r="C373" s="32">
        <f t="shared" si="7"/>
        <v>1</v>
      </c>
      <c r="D373" s="4">
        <f t="shared" si="7"/>
        <v>2</v>
      </c>
      <c r="E373" s="4">
        <f t="shared" si="8"/>
        <v>2</v>
      </c>
    </row>
    <row r="374" spans="1:6">
      <c r="A374" s="5"/>
      <c r="B374" s="5"/>
      <c r="C374" s="32">
        <f t="shared" si="7"/>
        <v>1</v>
      </c>
      <c r="D374" s="4">
        <f t="shared" si="7"/>
        <v>1</v>
      </c>
      <c r="E374" s="4">
        <f t="shared" si="8"/>
        <v>1</v>
      </c>
    </row>
    <row r="375" spans="1:6">
      <c r="A375" s="3" t="s">
        <v>93</v>
      </c>
    </row>
    <row r="378" spans="1:6">
      <c r="F378" s="6" t="str">
        <f>F13</f>
        <v>Plaster</v>
      </c>
    </row>
    <row r="380" spans="1:6" ht="13.5" thickBot="1">
      <c r="E380" s="12">
        <f>(E297*2)+E272</f>
        <v>670.42200000000003</v>
      </c>
    </row>
    <row r="381" spans="1:6" ht="13.5" thickTop="1"/>
    <row r="383" spans="1:6" s="91" customFormat="1">
      <c r="A383" s="87"/>
      <c r="B383" s="96"/>
      <c r="C383" s="96"/>
      <c r="D383" s="88"/>
      <c r="E383" s="88"/>
      <c r="F383" s="89" t="s">
        <v>139</v>
      </c>
    </row>
    <row r="384" spans="1:6" s="91" customFormat="1">
      <c r="A384" s="87" t="s">
        <v>158</v>
      </c>
      <c r="B384" s="96"/>
      <c r="C384" s="96"/>
      <c r="D384" s="88">
        <f>0.425+1.55+3.025</f>
        <v>5</v>
      </c>
      <c r="E384" s="88"/>
    </row>
    <row r="385" spans="1:8" s="91" customFormat="1">
      <c r="A385" s="87"/>
      <c r="B385" s="96"/>
      <c r="C385" s="96"/>
      <c r="D385" s="97">
        <f>1.825+1.875+0.95</f>
        <v>4.6500000000000004</v>
      </c>
      <c r="E385" s="88">
        <f>D384*D385</f>
        <v>23.25</v>
      </c>
      <c r="F385" s="91" t="s">
        <v>159</v>
      </c>
    </row>
    <row r="386" spans="1:8" s="91" customFormat="1">
      <c r="A386" s="87"/>
      <c r="B386" s="96"/>
      <c r="C386" s="96"/>
      <c r="D386" s="88">
        <v>2.6749999999999998</v>
      </c>
      <c r="E386" s="88"/>
    </row>
    <row r="387" spans="1:8" s="91" customFormat="1">
      <c r="A387" s="87"/>
      <c r="B387" s="96"/>
      <c r="C387" s="96"/>
      <c r="D387" s="97">
        <v>2</v>
      </c>
      <c r="E387" s="88">
        <f>D386*D387</f>
        <v>5.35</v>
      </c>
      <c r="F387" s="91" t="s">
        <v>160</v>
      </c>
    </row>
    <row r="388" spans="1:8" s="91" customFormat="1">
      <c r="A388" s="87"/>
      <c r="B388" s="96"/>
      <c r="C388" s="96"/>
      <c r="D388" s="88">
        <f>4.6-0.15</f>
        <v>4.4499999999999993</v>
      </c>
      <c r="E388" s="88"/>
    </row>
    <row r="389" spans="1:8" s="91" customFormat="1">
      <c r="A389" s="87"/>
      <c r="B389" s="96"/>
      <c r="C389" s="96"/>
      <c r="D389" s="97">
        <f>2.8+1.4+0.375-0.15</f>
        <v>4.4249999999999989</v>
      </c>
      <c r="E389" s="88">
        <f>D388*D389</f>
        <v>19.691249999999993</v>
      </c>
      <c r="F389" s="91" t="s">
        <v>161</v>
      </c>
    </row>
    <row r="390" spans="1:8" s="91" customFormat="1">
      <c r="A390" s="87"/>
      <c r="B390" s="96"/>
      <c r="C390" s="96"/>
      <c r="D390" s="88">
        <v>4.45</v>
      </c>
      <c r="E390" s="88"/>
    </row>
    <row r="391" spans="1:8" s="91" customFormat="1">
      <c r="A391" s="87"/>
      <c r="B391" s="96"/>
      <c r="C391" s="96"/>
      <c r="D391" s="97">
        <v>4.4249999999999998</v>
      </c>
      <c r="E391" s="88">
        <f>D390*D391</f>
        <v>19.69125</v>
      </c>
      <c r="F391" s="91" t="s">
        <v>162</v>
      </c>
    </row>
    <row r="392" spans="1:8" s="91" customFormat="1">
      <c r="A392" s="87"/>
      <c r="B392" s="96"/>
      <c r="C392" s="96"/>
      <c r="D392" s="88">
        <v>6.6</v>
      </c>
      <c r="E392" s="88"/>
    </row>
    <row r="393" spans="1:8" s="91" customFormat="1">
      <c r="A393" s="87"/>
      <c r="B393" s="96"/>
      <c r="C393" s="96"/>
      <c r="D393" s="97">
        <v>6.125</v>
      </c>
      <c r="E393" s="88">
        <f>D392*D393</f>
        <v>40.424999999999997</v>
      </c>
      <c r="F393" s="91" t="s">
        <v>163</v>
      </c>
      <c r="H393" s="91" t="s">
        <v>181</v>
      </c>
    </row>
    <row r="394" spans="1:8" s="91" customFormat="1">
      <c r="A394" s="87"/>
      <c r="B394" s="96"/>
      <c r="C394" s="96"/>
      <c r="D394" s="88">
        <v>3</v>
      </c>
      <c r="E394" s="88"/>
      <c r="H394" s="101"/>
    </row>
    <row r="395" spans="1:8" s="91" customFormat="1">
      <c r="A395" s="87"/>
      <c r="B395" s="96"/>
      <c r="C395" s="96"/>
      <c r="D395" s="97">
        <v>3</v>
      </c>
      <c r="E395" s="88">
        <f>D394*D395</f>
        <v>9</v>
      </c>
      <c r="F395" s="91" t="s">
        <v>164</v>
      </c>
    </row>
    <row r="396" spans="1:8" s="91" customFormat="1">
      <c r="A396" s="87"/>
      <c r="B396" s="96"/>
      <c r="C396" s="96"/>
      <c r="D396" s="88">
        <f>1.875+0.95+2.775+0.375+2.1+4.65</f>
        <v>12.725</v>
      </c>
      <c r="E396" s="98"/>
    </row>
    <row r="397" spans="1:8" s="91" customFormat="1">
      <c r="A397" s="87"/>
      <c r="B397" s="96"/>
      <c r="C397" s="96"/>
      <c r="D397" s="97">
        <v>1.55</v>
      </c>
      <c r="E397" s="88">
        <f>D396*D397</f>
        <v>19.723749999999999</v>
      </c>
      <c r="F397" s="91" t="s">
        <v>165</v>
      </c>
    </row>
    <row r="398" spans="1:8" s="91" customFormat="1">
      <c r="A398" s="87"/>
      <c r="B398" s="96"/>
      <c r="C398" s="96"/>
      <c r="D398" s="88">
        <f>1.425+3.75+1.425</f>
        <v>6.6</v>
      </c>
      <c r="E398" s="88"/>
    </row>
    <row r="399" spans="1:8" s="91" customFormat="1">
      <c r="A399" s="87"/>
      <c r="B399" s="96"/>
      <c r="C399" s="96"/>
      <c r="D399" s="97">
        <v>0.375</v>
      </c>
      <c r="E399" s="88">
        <f>D398*D399</f>
        <v>2.4749999999999996</v>
      </c>
      <c r="F399" s="91" t="s">
        <v>165</v>
      </c>
    </row>
    <row r="400" spans="1:8" s="91" customFormat="1">
      <c r="A400" s="87"/>
      <c r="B400" s="96"/>
      <c r="C400" s="96"/>
      <c r="D400" s="88">
        <f>2.775+0.375</f>
        <v>3.15</v>
      </c>
      <c r="E400" s="88"/>
    </row>
    <row r="401" spans="1:6" s="91" customFormat="1">
      <c r="A401" s="87"/>
      <c r="B401" s="96"/>
      <c r="C401" s="96"/>
      <c r="D401" s="97">
        <v>1.2</v>
      </c>
      <c r="E401" s="88">
        <f>D400*D401</f>
        <v>3.78</v>
      </c>
      <c r="F401" s="91" t="s">
        <v>165</v>
      </c>
    </row>
    <row r="402" spans="1:6" s="91" customFormat="1">
      <c r="A402" s="87"/>
      <c r="B402" s="96"/>
      <c r="C402" s="96"/>
      <c r="D402" s="88">
        <f>1.7+1.275+0.425</f>
        <v>3.3999999999999995</v>
      </c>
      <c r="E402" s="88"/>
    </row>
    <row r="403" spans="1:6" s="91" customFormat="1">
      <c r="A403" s="87"/>
      <c r="B403" s="96"/>
      <c r="C403" s="96"/>
      <c r="D403" s="97">
        <v>1.35</v>
      </c>
      <c r="E403" s="88">
        <f>D402*D403</f>
        <v>4.59</v>
      </c>
    </row>
    <row r="404" spans="1:6" s="91" customFormat="1">
      <c r="A404" s="87"/>
      <c r="B404" s="96"/>
      <c r="C404" s="96"/>
      <c r="D404" s="88">
        <f>4.2-0.15</f>
        <v>4.05</v>
      </c>
      <c r="E404" s="88"/>
    </row>
    <row r="405" spans="1:6" s="91" customFormat="1">
      <c r="A405" s="87"/>
      <c r="B405" s="96"/>
      <c r="C405" s="96"/>
      <c r="D405" s="97">
        <v>3.5750000000000002</v>
      </c>
      <c r="E405" s="88">
        <f>D404*D405</f>
        <v>14.47875</v>
      </c>
      <c r="F405" s="91" t="s">
        <v>167</v>
      </c>
    </row>
    <row r="406" spans="1:6" s="91" customFormat="1">
      <c r="A406" s="87"/>
      <c r="B406" s="96"/>
      <c r="C406" s="96">
        <v>3</v>
      </c>
      <c r="D406" s="88">
        <v>0.15</v>
      </c>
      <c r="E406" s="88"/>
    </row>
    <row r="407" spans="1:6" s="91" customFormat="1">
      <c r="A407" s="87"/>
      <c r="B407" s="96"/>
      <c r="C407" s="96"/>
      <c r="D407" s="97">
        <v>0.9</v>
      </c>
      <c r="E407" s="88">
        <f>C406*D406*D407</f>
        <v>0.40499999999999997</v>
      </c>
      <c r="F407" s="91" t="s">
        <v>182</v>
      </c>
    </row>
    <row r="408" spans="1:6" s="91" customFormat="1" ht="13.5" thickBot="1">
      <c r="A408" s="87"/>
      <c r="B408" s="96"/>
      <c r="C408" s="96"/>
      <c r="D408" s="88"/>
      <c r="E408" s="100">
        <f>SUM(E385:E407)</f>
        <v>162.85999999999999</v>
      </c>
    </row>
    <row r="409" spans="1:6" s="91" customFormat="1" ht="13.5" thickTop="1">
      <c r="A409" s="87"/>
      <c r="B409" s="96"/>
      <c r="C409" s="96"/>
      <c r="D409" s="88"/>
      <c r="E409" s="88"/>
    </row>
    <row r="410" spans="1:6" s="91" customFormat="1">
      <c r="A410" s="87"/>
      <c r="B410" s="96"/>
      <c r="C410" s="96"/>
      <c r="D410" s="88"/>
      <c r="E410" s="88"/>
    </row>
    <row r="411" spans="1:6" s="91" customFormat="1">
      <c r="A411" s="87"/>
      <c r="B411" s="96"/>
      <c r="C411" s="96"/>
      <c r="D411" s="88">
        <f>3.1-0.15</f>
        <v>2.95</v>
      </c>
      <c r="E411" s="88"/>
    </row>
    <row r="412" spans="1:6" s="91" customFormat="1">
      <c r="A412" s="87"/>
      <c r="B412" s="96"/>
      <c r="C412" s="96"/>
      <c r="D412" s="97">
        <v>1.55</v>
      </c>
      <c r="E412" s="88">
        <f>D411*D412</f>
        <v>4.5725000000000007</v>
      </c>
      <c r="F412" s="91" t="s">
        <v>168</v>
      </c>
    </row>
    <row r="413" spans="1:6" s="91" customFormat="1">
      <c r="A413" s="87"/>
      <c r="B413" s="96"/>
      <c r="C413" s="96"/>
      <c r="D413" s="88">
        <v>2.95</v>
      </c>
      <c r="E413" s="88"/>
    </row>
    <row r="414" spans="1:6" s="91" customFormat="1">
      <c r="A414" s="87"/>
      <c r="B414" s="96"/>
      <c r="C414" s="96"/>
      <c r="D414" s="97">
        <v>1.55</v>
      </c>
      <c r="E414" s="88">
        <f>D413*D414</f>
        <v>4.5725000000000007</v>
      </c>
      <c r="F414" s="91" t="s">
        <v>168</v>
      </c>
    </row>
    <row r="415" spans="1:6" s="91" customFormat="1">
      <c r="A415" s="87"/>
      <c r="B415" s="96"/>
      <c r="C415" s="96"/>
      <c r="D415" s="88">
        <f>1+1.825-0.15</f>
        <v>2.6750000000000003</v>
      </c>
      <c r="E415" s="88"/>
    </row>
    <row r="416" spans="1:6" s="91" customFormat="1">
      <c r="A416" s="87"/>
      <c r="B416" s="96"/>
      <c r="C416" s="96"/>
      <c r="D416" s="97">
        <v>1.2</v>
      </c>
      <c r="E416" s="88">
        <f>D415*D416</f>
        <v>3.2100000000000004</v>
      </c>
      <c r="F416" s="91" t="s">
        <v>168</v>
      </c>
    </row>
    <row r="417" spans="1:6" s="91" customFormat="1">
      <c r="A417" s="87"/>
      <c r="B417" s="96"/>
      <c r="C417" s="96"/>
      <c r="D417" s="88">
        <v>2.6749999999999998</v>
      </c>
      <c r="E417" s="88"/>
    </row>
    <row r="418" spans="1:6" s="91" customFormat="1">
      <c r="A418" s="87"/>
      <c r="B418" s="96"/>
      <c r="C418" s="96"/>
      <c r="D418" s="97">
        <v>1.85</v>
      </c>
      <c r="E418" s="88">
        <f>D417*D418</f>
        <v>4.9487499999999995</v>
      </c>
      <c r="F418" s="91" t="s">
        <v>168</v>
      </c>
    </row>
    <row r="419" spans="1:6" s="91" customFormat="1">
      <c r="A419" s="87"/>
      <c r="B419" s="96"/>
      <c r="C419" s="96">
        <v>4</v>
      </c>
      <c r="D419" s="88">
        <v>0.15</v>
      </c>
      <c r="E419" s="88"/>
    </row>
    <row r="420" spans="1:6" s="91" customFormat="1">
      <c r="A420" s="87"/>
      <c r="B420" s="96"/>
      <c r="C420" s="96"/>
      <c r="D420" s="97">
        <v>0.75</v>
      </c>
      <c r="E420" s="88">
        <f>C419*D419*D420</f>
        <v>0.44999999999999996</v>
      </c>
    </row>
    <row r="421" spans="1:6" s="91" customFormat="1">
      <c r="A421" s="87"/>
      <c r="B421" s="96"/>
      <c r="C421" s="96"/>
      <c r="D421" s="88">
        <v>0.15</v>
      </c>
      <c r="E421" s="88"/>
    </row>
    <row r="422" spans="1:6" s="91" customFormat="1">
      <c r="A422" s="87"/>
      <c r="B422" s="96"/>
      <c r="C422" s="96"/>
      <c r="D422" s="97">
        <v>1.2</v>
      </c>
      <c r="E422" s="88">
        <f>D421*D422</f>
        <v>0.18</v>
      </c>
    </row>
    <row r="423" spans="1:6" s="91" customFormat="1" ht="13.5" thickBot="1">
      <c r="A423" s="87"/>
      <c r="B423" s="96"/>
      <c r="C423" s="96"/>
      <c r="D423" s="88"/>
      <c r="E423" s="100">
        <f>SUM(E412:E422)</f>
        <v>17.93375</v>
      </c>
    </row>
    <row r="424" spans="1:6" s="91" customFormat="1" ht="13.5" thickTop="1">
      <c r="A424" s="87"/>
      <c r="B424" s="96"/>
      <c r="C424" s="96"/>
      <c r="D424" s="88"/>
      <c r="E424" s="88"/>
    </row>
    <row r="425" spans="1:6" s="91" customFormat="1">
      <c r="A425" s="87"/>
      <c r="B425" s="96"/>
      <c r="C425" s="96"/>
      <c r="D425" s="88">
        <v>4.05</v>
      </c>
      <c r="E425" s="88"/>
    </row>
    <row r="426" spans="1:6" s="91" customFormat="1">
      <c r="A426" s="87"/>
      <c r="B426" s="96"/>
      <c r="C426" s="96"/>
      <c r="D426" s="97">
        <v>2.3250000000000002</v>
      </c>
      <c r="E426" s="88">
        <f>D425*D426</f>
        <v>9.4162499999999998</v>
      </c>
      <c r="F426" s="91" t="s">
        <v>169</v>
      </c>
    </row>
    <row r="427" spans="1:6" s="91" customFormat="1">
      <c r="A427" s="87"/>
      <c r="B427" s="96"/>
      <c r="C427" s="96"/>
      <c r="D427" s="88">
        <v>4.5</v>
      </c>
      <c r="E427" s="88"/>
    </row>
    <row r="428" spans="1:6" s="91" customFormat="1">
      <c r="A428" s="87"/>
      <c r="B428" s="96"/>
      <c r="C428" s="96"/>
      <c r="D428" s="97">
        <v>4.05</v>
      </c>
      <c r="E428" s="88">
        <f>D427*D428</f>
        <v>18.224999999999998</v>
      </c>
      <c r="F428" s="91" t="s">
        <v>170</v>
      </c>
    </row>
    <row r="429" spans="1:6" s="91" customFormat="1">
      <c r="A429" s="87"/>
      <c r="B429" s="96"/>
      <c r="C429" s="96"/>
      <c r="D429" s="88">
        <v>4.05</v>
      </c>
      <c r="E429" s="88"/>
    </row>
    <row r="430" spans="1:6" s="91" customFormat="1">
      <c r="A430" s="87"/>
      <c r="B430" s="96"/>
      <c r="C430" s="96"/>
      <c r="D430" s="97">
        <v>1.25</v>
      </c>
      <c r="E430" s="88">
        <f>D429*D430</f>
        <v>5.0625</v>
      </c>
      <c r="F430" s="91" t="s">
        <v>171</v>
      </c>
    </row>
    <row r="431" spans="1:6" s="91" customFormat="1">
      <c r="A431" s="87"/>
      <c r="B431" s="96"/>
      <c r="C431" s="96">
        <v>3</v>
      </c>
      <c r="D431" s="88">
        <v>0.15</v>
      </c>
      <c r="E431" s="88"/>
    </row>
    <row r="432" spans="1:6" s="91" customFormat="1">
      <c r="A432" s="87"/>
      <c r="B432" s="96"/>
      <c r="C432" s="96"/>
      <c r="D432" s="88">
        <v>0.9</v>
      </c>
      <c r="E432" s="88">
        <f>C431*D431*D432</f>
        <v>0.40499999999999997</v>
      </c>
    </row>
    <row r="433" spans="1:14" s="91" customFormat="1" ht="13.5" thickBot="1">
      <c r="A433" s="87"/>
      <c r="B433" s="96"/>
      <c r="C433" s="96"/>
      <c r="D433" s="88"/>
      <c r="E433" s="100">
        <f>SUM(E426:E432)</f>
        <v>33.108750000000001</v>
      </c>
    </row>
    <row r="434" spans="1:14" s="91" customFormat="1" ht="13.5" thickTop="1">
      <c r="A434" s="87"/>
      <c r="B434" s="96"/>
      <c r="C434" s="96"/>
      <c r="D434" s="88"/>
      <c r="E434" s="88"/>
    </row>
    <row r="435" spans="1:14" s="91" customFormat="1">
      <c r="A435" s="87"/>
      <c r="B435" s="96"/>
      <c r="C435" s="96"/>
      <c r="D435" s="88"/>
      <c r="E435" s="88"/>
    </row>
    <row r="436" spans="1:14" s="91" customFormat="1">
      <c r="A436" s="87"/>
      <c r="B436" s="96"/>
      <c r="C436" s="96"/>
      <c r="D436" s="88"/>
      <c r="E436" s="88"/>
    </row>
    <row r="437" spans="1:14" s="91" customFormat="1">
      <c r="A437" s="87"/>
      <c r="B437" s="96"/>
      <c r="C437" s="96"/>
      <c r="D437" s="88">
        <v>3.6</v>
      </c>
      <c r="E437" s="88"/>
      <c r="H437" s="90"/>
    </row>
    <row r="438" spans="1:14" s="91" customFormat="1">
      <c r="A438" s="87"/>
      <c r="B438" s="96"/>
      <c r="C438" s="96"/>
      <c r="D438" s="97">
        <v>2</v>
      </c>
      <c r="E438" s="88">
        <f>D437*D438</f>
        <v>7.2</v>
      </c>
      <c r="F438" s="91" t="s">
        <v>172</v>
      </c>
      <c r="M438" s="91">
        <f>3.45/2</f>
        <v>1.7250000000000001</v>
      </c>
    </row>
    <row r="439" spans="1:14" s="91" customFormat="1">
      <c r="A439" s="87"/>
      <c r="B439" s="96"/>
      <c r="C439" s="96"/>
      <c r="D439" s="88">
        <v>6.75</v>
      </c>
      <c r="E439" s="88"/>
    </row>
    <row r="440" spans="1:14" s="91" customFormat="1">
      <c r="A440" s="87"/>
      <c r="B440" s="96"/>
      <c r="C440" s="96"/>
      <c r="D440" s="97">
        <v>3.5249999999999999</v>
      </c>
      <c r="E440" s="88">
        <f>D439*D440</f>
        <v>23.793749999999999</v>
      </c>
      <c r="F440" s="91" t="s">
        <v>173</v>
      </c>
    </row>
    <row r="441" spans="1:14" s="91" customFormat="1" ht="13.5" thickBot="1">
      <c r="A441" s="87"/>
      <c r="B441" s="96"/>
      <c r="C441" s="96"/>
      <c r="D441" s="88"/>
      <c r="E441" s="100">
        <f>SUM(E438:E440)</f>
        <v>30.993749999999999</v>
      </c>
    </row>
    <row r="442" spans="1:14" s="91" customFormat="1" ht="13.5" thickTop="1">
      <c r="A442" s="87"/>
      <c r="B442" s="96"/>
      <c r="C442" s="96"/>
      <c r="D442" s="88"/>
      <c r="E442" s="88"/>
    </row>
    <row r="444" spans="1:14">
      <c r="F444" s="29">
        <f>E408</f>
        <v>162.85999999999999</v>
      </c>
    </row>
    <row r="445" spans="1:14">
      <c r="F445" s="29">
        <f>E423</f>
        <v>17.93375</v>
      </c>
    </row>
    <row r="446" spans="1:14">
      <c r="F446" s="29">
        <f>E433</f>
        <v>33.108750000000001</v>
      </c>
    </row>
    <row r="447" spans="1:14">
      <c r="F447" s="29">
        <f>E441</f>
        <v>30.993749999999999</v>
      </c>
      <c r="N447" s="5" t="s">
        <v>284</v>
      </c>
    </row>
    <row r="448" spans="1:14" ht="13.5" thickBot="1">
      <c r="F448" s="20">
        <f>SUM(F444:F447)</f>
        <v>244.89624999999998</v>
      </c>
    </row>
    <row r="449" spans="1:16" ht="13.5" thickTop="1"/>
    <row r="450" spans="1:16">
      <c r="N450" s="5">
        <v>2.0499999999999998</v>
      </c>
      <c r="O450" s="5">
        <v>1.4750000000000001</v>
      </c>
      <c r="P450" s="5">
        <v>0.375</v>
      </c>
    </row>
    <row r="451" spans="1:16">
      <c r="N451" s="5">
        <v>0.6</v>
      </c>
      <c r="O451" s="5">
        <v>2.0499999999999998</v>
      </c>
      <c r="P451" s="5">
        <v>2.1</v>
      </c>
    </row>
    <row r="452" spans="1:16" s="91" customFormat="1">
      <c r="A452" s="87"/>
      <c r="B452" s="96"/>
      <c r="C452" s="96"/>
      <c r="D452" s="88"/>
      <c r="E452" s="88"/>
      <c r="F452" s="102" t="s">
        <v>152</v>
      </c>
      <c r="N452" s="91">
        <f>SUM(N450:N451)</f>
        <v>2.65</v>
      </c>
      <c r="O452" s="91">
        <v>0.6</v>
      </c>
      <c r="P452" s="91">
        <v>4.6500000000000004</v>
      </c>
    </row>
    <row r="453" spans="1:16" s="91" customFormat="1">
      <c r="A453" s="87"/>
      <c r="B453" s="96"/>
      <c r="C453" s="96"/>
      <c r="D453" s="88"/>
      <c r="E453" s="88"/>
      <c r="F453" s="91">
        <v>2</v>
      </c>
      <c r="G453" s="91">
        <v>2.6749999999999998</v>
      </c>
      <c r="H453" s="90">
        <f>F453*G453</f>
        <v>5.35</v>
      </c>
      <c r="O453" s="91">
        <f>SUM(O450:O452)</f>
        <v>4.125</v>
      </c>
      <c r="P453" s="91">
        <v>0.6</v>
      </c>
    </row>
    <row r="454" spans="1:16" s="91" customFormat="1">
      <c r="A454" s="87"/>
      <c r="B454" s="96"/>
      <c r="C454" s="96"/>
      <c r="D454" s="88"/>
      <c r="E454" s="88"/>
      <c r="F454" s="91">
        <v>2</v>
      </c>
      <c r="G454" s="91">
        <v>1.85</v>
      </c>
      <c r="H454" s="90">
        <f>F454*G454</f>
        <v>3.7</v>
      </c>
      <c r="P454" s="91">
        <v>0.3</v>
      </c>
    </row>
    <row r="455" spans="1:16" s="91" customFormat="1" ht="13.5" thickBot="1">
      <c r="A455" s="87"/>
      <c r="B455" s="96"/>
      <c r="C455" s="96"/>
      <c r="D455" s="88"/>
      <c r="E455" s="88"/>
      <c r="H455" s="92">
        <f>SUM(H453:H454)</f>
        <v>9.0500000000000007</v>
      </c>
      <c r="P455" s="91">
        <f>SUM(P450:P454)</f>
        <v>8.0250000000000004</v>
      </c>
    </row>
    <row r="456" spans="1:16" s="91" customFormat="1" ht="13.5" thickTop="1">
      <c r="A456" s="87"/>
      <c r="B456" s="96"/>
      <c r="C456" s="96"/>
      <c r="D456" s="88"/>
      <c r="E456" s="88"/>
      <c r="F456" s="91">
        <v>2</v>
      </c>
      <c r="G456" s="91">
        <v>2.6749999999999998</v>
      </c>
      <c r="H456" s="90">
        <f>F456*G456</f>
        <v>5.35</v>
      </c>
      <c r="P456" s="91">
        <f>N452+O453+P455</f>
        <v>14.8</v>
      </c>
    </row>
    <row r="457" spans="1:16" s="91" customFormat="1">
      <c r="A457" s="87"/>
      <c r="B457" s="96"/>
      <c r="C457" s="96"/>
      <c r="D457" s="88"/>
      <c r="E457" s="88"/>
      <c r="F457" s="91">
        <v>2</v>
      </c>
      <c r="G457" s="91">
        <v>1.85</v>
      </c>
      <c r="H457" s="90">
        <f>F457*G457</f>
        <v>3.7</v>
      </c>
    </row>
    <row r="458" spans="1:16" s="91" customFormat="1" ht="13.5" thickBot="1">
      <c r="A458" s="87"/>
      <c r="B458" s="96"/>
      <c r="C458" s="96"/>
      <c r="D458" s="88"/>
      <c r="E458" s="88"/>
      <c r="H458" s="92">
        <f>SUM(H456:H457)</f>
        <v>9.0500000000000007</v>
      </c>
      <c r="N458" s="91">
        <v>2.0499999999999998</v>
      </c>
      <c r="O458" s="91">
        <v>1.4750000000000001</v>
      </c>
      <c r="P458" s="91">
        <v>0.375</v>
      </c>
    </row>
    <row r="459" spans="1:16" s="91" customFormat="1" ht="13.5" thickTop="1">
      <c r="A459" s="87"/>
      <c r="B459" s="96"/>
      <c r="C459" s="96"/>
      <c r="D459" s="88"/>
      <c r="E459" s="88"/>
      <c r="F459" s="91">
        <v>2</v>
      </c>
      <c r="G459" s="91">
        <f>3.1-0.15</f>
        <v>2.95</v>
      </c>
      <c r="H459" s="90">
        <f>F459*G459</f>
        <v>5.9</v>
      </c>
      <c r="N459" s="91">
        <v>0.3</v>
      </c>
      <c r="O459" s="91">
        <v>2.0499999999999998</v>
      </c>
      <c r="P459" s="91">
        <v>2.1</v>
      </c>
    </row>
    <row r="460" spans="1:16" s="91" customFormat="1">
      <c r="A460" s="87"/>
      <c r="B460" s="96"/>
      <c r="C460" s="96"/>
      <c r="D460" s="88"/>
      <c r="E460" s="88"/>
      <c r="F460" s="91">
        <v>2</v>
      </c>
      <c r="G460" s="91">
        <v>1.55</v>
      </c>
      <c r="H460" s="90">
        <f>F460*G460</f>
        <v>3.1</v>
      </c>
      <c r="N460" s="91">
        <f>SUM(N458:N459)</f>
        <v>2.3499999999999996</v>
      </c>
      <c r="O460" s="91">
        <v>0.3</v>
      </c>
      <c r="P460" s="91">
        <v>4.6500000000000004</v>
      </c>
    </row>
    <row r="461" spans="1:16" s="91" customFormat="1" ht="13.5" thickBot="1">
      <c r="A461" s="87"/>
      <c r="B461" s="96"/>
      <c r="C461" s="96"/>
      <c r="D461" s="88"/>
      <c r="E461" s="88"/>
      <c r="H461" s="92">
        <f>SUM(H459:H460)</f>
        <v>9</v>
      </c>
      <c r="O461" s="91">
        <f>SUM(O458:O460)</f>
        <v>3.8249999999999997</v>
      </c>
      <c r="P461" s="91">
        <v>0.3</v>
      </c>
    </row>
    <row r="462" spans="1:16" s="91" customFormat="1" ht="13.5" thickTop="1">
      <c r="A462" s="87"/>
      <c r="B462" s="96"/>
      <c r="C462" s="96"/>
      <c r="D462" s="88"/>
      <c r="E462" s="88"/>
      <c r="F462" s="91">
        <v>2</v>
      </c>
      <c r="G462" s="91">
        <v>2.95</v>
      </c>
      <c r="H462" s="90">
        <f>F462*G462</f>
        <v>5.9</v>
      </c>
      <c r="P462" s="91">
        <f>SUM(P458:P461)</f>
        <v>7.4249999999999998</v>
      </c>
    </row>
    <row r="463" spans="1:16" s="91" customFormat="1">
      <c r="A463" s="87"/>
      <c r="B463" s="96"/>
      <c r="C463" s="96"/>
      <c r="D463" s="88"/>
      <c r="E463" s="88"/>
      <c r="F463" s="91">
        <v>2</v>
      </c>
      <c r="G463" s="91">
        <v>1.55</v>
      </c>
      <c r="H463" s="90">
        <f>F463*G463</f>
        <v>3.1</v>
      </c>
    </row>
    <row r="464" spans="1:16" s="91" customFormat="1" ht="13.5" thickBot="1">
      <c r="A464" s="87"/>
      <c r="B464" s="96"/>
      <c r="C464" s="96"/>
      <c r="D464" s="88"/>
      <c r="E464" s="88"/>
      <c r="H464" s="92">
        <f>SUM(H462:H463)</f>
        <v>9</v>
      </c>
    </row>
    <row r="465" spans="1:16" s="91" customFormat="1" ht="13.5" thickTop="1">
      <c r="A465" s="87"/>
      <c r="B465" s="96"/>
      <c r="C465" s="96"/>
      <c r="D465" s="88"/>
      <c r="E465" s="88"/>
      <c r="P465" s="91">
        <f>N460+O461+P462</f>
        <v>13.599999999999998</v>
      </c>
    </row>
    <row r="466" spans="1:16" s="91" customFormat="1">
      <c r="A466" s="87"/>
      <c r="B466" s="96"/>
      <c r="C466" s="96">
        <v>2</v>
      </c>
      <c r="D466" s="88">
        <f>H455</f>
        <v>9.0500000000000007</v>
      </c>
      <c r="E466" s="88"/>
    </row>
    <row r="467" spans="1:16" s="91" customFormat="1">
      <c r="A467" s="87"/>
      <c r="B467" s="96"/>
      <c r="C467" s="96"/>
      <c r="D467" s="88">
        <v>1.2</v>
      </c>
      <c r="E467" s="88">
        <f>C466*D466*D467</f>
        <v>21.720000000000002</v>
      </c>
    </row>
    <row r="468" spans="1:16" s="91" customFormat="1">
      <c r="A468" s="87"/>
      <c r="B468" s="96"/>
      <c r="C468" s="96">
        <v>2</v>
      </c>
      <c r="D468" s="88">
        <f>H458</f>
        <v>9.0500000000000007</v>
      </c>
      <c r="E468" s="88"/>
    </row>
    <row r="469" spans="1:16" s="91" customFormat="1">
      <c r="A469" s="87"/>
      <c r="B469" s="96"/>
      <c r="C469" s="96"/>
      <c r="D469" s="88">
        <v>1.2</v>
      </c>
      <c r="E469" s="88">
        <f>C468*D468*D469</f>
        <v>21.720000000000002</v>
      </c>
    </row>
    <row r="470" spans="1:16" s="91" customFormat="1" ht="13.5" thickBot="1">
      <c r="A470" s="87"/>
      <c r="B470" s="96"/>
      <c r="C470" s="96"/>
      <c r="D470" s="88"/>
      <c r="E470" s="100">
        <f>SUM(E467:E469)*2</f>
        <v>86.88000000000001</v>
      </c>
      <c r="P470" s="91">
        <f>P456+P465</f>
        <v>28.4</v>
      </c>
    </row>
    <row r="471" spans="1:16" s="91" customFormat="1" ht="13.5" thickTop="1">
      <c r="A471" s="87"/>
      <c r="B471" s="96"/>
      <c r="C471" s="96">
        <v>4</v>
      </c>
      <c r="D471" s="88">
        <v>0.75</v>
      </c>
      <c r="E471" s="88"/>
      <c r="F471" s="91" t="s">
        <v>180</v>
      </c>
    </row>
    <row r="472" spans="1:16" s="91" customFormat="1">
      <c r="A472" s="87"/>
      <c r="B472" s="96"/>
      <c r="C472" s="96"/>
      <c r="D472" s="88">
        <v>1.2</v>
      </c>
      <c r="E472" s="88"/>
    </row>
    <row r="473" spans="1:16" s="91" customFormat="1" ht="13.5" thickBot="1">
      <c r="A473" s="87"/>
      <c r="B473" s="96"/>
      <c r="C473" s="96"/>
      <c r="D473" s="88"/>
      <c r="E473" s="100">
        <f>C471*D471*D472</f>
        <v>3.5999999999999996</v>
      </c>
      <c r="N473" s="91" t="s">
        <v>285</v>
      </c>
    </row>
    <row r="474" spans="1:16" s="91" customFormat="1" ht="13.5" thickTop="1">
      <c r="A474" s="87"/>
      <c r="B474" s="96"/>
      <c r="C474" s="96"/>
      <c r="D474" s="88"/>
      <c r="E474" s="88"/>
    </row>
    <row r="475" spans="1:16" s="91" customFormat="1" ht="13.5" thickBot="1">
      <c r="A475" s="87"/>
      <c r="B475" s="96"/>
      <c r="C475" s="96"/>
      <c r="D475" s="88"/>
      <c r="E475" s="93">
        <f>E470-E473</f>
        <v>83.280000000000015</v>
      </c>
      <c r="F475" s="91" t="s">
        <v>96</v>
      </c>
    </row>
    <row r="476" spans="1:16" s="91" customFormat="1" ht="13.5" thickTop="1">
      <c r="A476" s="87"/>
      <c r="B476" s="96"/>
      <c r="C476" s="96"/>
      <c r="D476" s="88"/>
      <c r="E476" s="88"/>
    </row>
    <row r="477" spans="1:16" s="91" customFormat="1">
      <c r="A477" s="87"/>
      <c r="B477" s="96"/>
      <c r="C477" s="96"/>
      <c r="D477" s="88"/>
      <c r="E477" s="88"/>
      <c r="F477" s="89" t="s">
        <v>106</v>
      </c>
    </row>
    <row r="478" spans="1:16" s="91" customFormat="1">
      <c r="A478" s="87"/>
      <c r="B478" s="96"/>
      <c r="C478" s="96"/>
      <c r="D478" s="88"/>
      <c r="E478" s="88"/>
      <c r="F478" s="89"/>
    </row>
    <row r="479" spans="1:16" s="91" customFormat="1">
      <c r="A479" s="87"/>
      <c r="B479" s="96"/>
      <c r="C479" s="96"/>
      <c r="D479" s="88"/>
      <c r="E479" s="88">
        <f>E385</f>
        <v>23.25</v>
      </c>
      <c r="F479" s="89"/>
    </row>
    <row r="480" spans="1:16" s="91" customFormat="1">
      <c r="A480" s="87"/>
      <c r="B480" s="96"/>
      <c r="C480" s="96"/>
      <c r="D480" s="88"/>
      <c r="E480" s="88">
        <f>E387</f>
        <v>5.35</v>
      </c>
      <c r="F480" s="89"/>
    </row>
    <row r="481" spans="1:8" s="91" customFormat="1">
      <c r="A481" s="87"/>
      <c r="B481" s="96"/>
      <c r="C481" s="96"/>
      <c r="D481" s="88"/>
      <c r="E481" s="88">
        <f>E389</f>
        <v>19.691249999999993</v>
      </c>
      <c r="F481" s="89"/>
    </row>
    <row r="482" spans="1:8" s="91" customFormat="1">
      <c r="A482" s="87"/>
      <c r="B482" s="96"/>
      <c r="C482" s="96"/>
      <c r="D482" s="88"/>
      <c r="E482" s="88">
        <f>E391</f>
        <v>19.69125</v>
      </c>
      <c r="F482" s="89"/>
    </row>
    <row r="483" spans="1:8" s="91" customFormat="1">
      <c r="A483" s="87"/>
      <c r="B483" s="96"/>
      <c r="C483" s="96"/>
      <c r="D483" s="88"/>
      <c r="E483" s="88">
        <f>E395</f>
        <v>9</v>
      </c>
      <c r="F483" s="89"/>
    </row>
    <row r="484" spans="1:8" s="91" customFormat="1">
      <c r="A484" s="87"/>
      <c r="B484" s="96"/>
      <c r="C484" s="96"/>
      <c r="D484" s="88"/>
      <c r="E484" s="88">
        <f>E397</f>
        <v>19.723749999999999</v>
      </c>
      <c r="F484" s="89"/>
    </row>
    <row r="485" spans="1:8" s="91" customFormat="1">
      <c r="A485" s="87"/>
      <c r="B485" s="96"/>
      <c r="C485" s="96"/>
      <c r="D485" s="88"/>
      <c r="E485" s="88">
        <f>E399</f>
        <v>2.4749999999999996</v>
      </c>
      <c r="F485" s="89"/>
    </row>
    <row r="486" spans="1:8" s="91" customFormat="1">
      <c r="A486" s="87"/>
      <c r="B486" s="96"/>
      <c r="C486" s="96"/>
      <c r="D486" s="88"/>
      <c r="E486" s="88">
        <f>E401</f>
        <v>3.78</v>
      </c>
      <c r="F486" s="89"/>
    </row>
    <row r="487" spans="1:8" s="91" customFormat="1">
      <c r="A487" s="87"/>
      <c r="B487" s="96"/>
      <c r="C487" s="96"/>
      <c r="D487" s="88"/>
      <c r="E487" s="88">
        <f>E403</f>
        <v>4.59</v>
      </c>
      <c r="F487" s="89"/>
    </row>
    <row r="488" spans="1:8" s="91" customFormat="1">
      <c r="A488" s="87"/>
      <c r="B488" s="96"/>
      <c r="C488" s="96"/>
      <c r="D488" s="88"/>
      <c r="E488" s="88">
        <f>E405</f>
        <v>14.47875</v>
      </c>
      <c r="F488" s="89"/>
    </row>
    <row r="489" spans="1:8" s="91" customFormat="1">
      <c r="A489" s="87"/>
      <c r="B489" s="96"/>
      <c r="C489" s="96"/>
      <c r="D489" s="88"/>
      <c r="E489" s="88">
        <f>E407</f>
        <v>0.40499999999999997</v>
      </c>
      <c r="F489" s="89"/>
    </row>
    <row r="490" spans="1:8" s="91" customFormat="1">
      <c r="A490" s="87"/>
      <c r="B490" s="96"/>
      <c r="C490" s="96"/>
      <c r="D490" s="88"/>
      <c r="E490" s="88">
        <f>E426</f>
        <v>9.4162499999999998</v>
      </c>
      <c r="F490" s="89"/>
    </row>
    <row r="491" spans="1:8" s="91" customFormat="1">
      <c r="A491" s="87"/>
      <c r="B491" s="96"/>
      <c r="C491" s="96"/>
      <c r="D491" s="88"/>
      <c r="E491" s="88">
        <f>E428</f>
        <v>18.224999999999998</v>
      </c>
      <c r="F491" s="89"/>
    </row>
    <row r="492" spans="1:8" s="91" customFormat="1">
      <c r="A492" s="87"/>
      <c r="B492" s="96"/>
      <c r="C492" s="96"/>
      <c r="D492" s="88"/>
      <c r="E492" s="88">
        <f>E430</f>
        <v>5.0625</v>
      </c>
      <c r="F492" s="89"/>
    </row>
    <row r="493" spans="1:8" s="91" customFormat="1">
      <c r="A493" s="87"/>
      <c r="B493" s="96"/>
      <c r="C493" s="96"/>
      <c r="D493" s="88"/>
      <c r="E493" s="88">
        <f>E432</f>
        <v>0.40499999999999997</v>
      </c>
      <c r="F493" s="89"/>
    </row>
    <row r="494" spans="1:8" s="91" customFormat="1" ht="13.5" thickBot="1">
      <c r="A494" s="87"/>
      <c r="B494" s="96"/>
      <c r="C494" s="96"/>
      <c r="D494" s="88"/>
      <c r="E494" s="100">
        <f>SUM(E479:E493)</f>
        <v>155.54374999999999</v>
      </c>
      <c r="F494" s="89" t="s">
        <v>183</v>
      </c>
    </row>
    <row r="495" spans="1:8" s="91" customFormat="1" ht="13.5" thickTop="1">
      <c r="A495" s="87"/>
      <c r="B495" s="96"/>
      <c r="C495" s="96"/>
      <c r="D495" s="88"/>
      <c r="E495" s="88"/>
      <c r="F495" s="89"/>
    </row>
    <row r="496" spans="1:8" s="91" customFormat="1" ht="13.5" thickBot="1">
      <c r="A496" s="87"/>
      <c r="B496" s="96"/>
      <c r="C496" s="96"/>
      <c r="D496" s="88"/>
      <c r="E496" s="100">
        <f>E423</f>
        <v>17.93375</v>
      </c>
      <c r="F496" s="89" t="s">
        <v>184</v>
      </c>
      <c r="H496" s="90">
        <f>E494+E496</f>
        <v>173.47749999999999</v>
      </c>
    </row>
    <row r="497" spans="1:8" s="91" customFormat="1" ht="13.5" thickTop="1">
      <c r="A497" s="87"/>
      <c r="B497" s="96"/>
      <c r="C497" s="96"/>
      <c r="D497" s="88"/>
      <c r="E497" s="88"/>
      <c r="F497" s="89"/>
      <c r="H497" s="90">
        <f>E441</f>
        <v>30.993749999999999</v>
      </c>
    </row>
    <row r="498" spans="1:8" s="91" customFormat="1">
      <c r="A498" s="87"/>
      <c r="B498" s="96"/>
      <c r="C498" s="96"/>
      <c r="D498" s="88"/>
      <c r="E498" s="88"/>
      <c r="F498" s="89"/>
      <c r="H498" s="90">
        <f>E393</f>
        <v>40.424999999999997</v>
      </c>
    </row>
    <row r="499" spans="1:8" s="91" customFormat="1" ht="13.5" thickBot="1">
      <c r="A499" s="87"/>
      <c r="B499" s="96"/>
      <c r="C499" s="96"/>
      <c r="D499" s="88"/>
      <c r="E499" s="100">
        <f>E393</f>
        <v>40.424999999999997</v>
      </c>
      <c r="F499" s="89" t="s">
        <v>186</v>
      </c>
      <c r="H499" s="90">
        <f>SUM(H496:H498)</f>
        <v>244.89625000000001</v>
      </c>
    </row>
    <row r="500" spans="1:8" s="91" customFormat="1" ht="13.5" thickTop="1">
      <c r="A500" s="87"/>
      <c r="B500" s="96"/>
      <c r="C500" s="96"/>
      <c r="D500" s="88"/>
      <c r="E500" s="88"/>
      <c r="F500" s="89"/>
    </row>
    <row r="501" spans="1:8">
      <c r="F501" s="6"/>
    </row>
    <row r="502" spans="1:8">
      <c r="F502" s="6"/>
    </row>
    <row r="503" spans="1:8">
      <c r="F503" s="6" t="s">
        <v>287</v>
      </c>
    </row>
    <row r="504" spans="1:8">
      <c r="F504" s="6"/>
    </row>
    <row r="505" spans="1:8">
      <c r="F505" s="6" t="s">
        <v>249</v>
      </c>
    </row>
    <row r="506" spans="1:8">
      <c r="B506" s="32">
        <v>4</v>
      </c>
      <c r="C506" s="32">
        <v>3.1419999999999999</v>
      </c>
      <c r="D506" s="4">
        <v>0.3</v>
      </c>
      <c r="F506" s="6"/>
    </row>
    <row r="507" spans="1:8">
      <c r="D507" s="4">
        <v>2.5</v>
      </c>
      <c r="F507" s="6"/>
    </row>
    <row r="508" spans="1:8" ht="13.5" thickBot="1">
      <c r="E508" s="100">
        <f>B506*C506*D506*D507</f>
        <v>9.4259999999999984</v>
      </c>
      <c r="F508" s="6"/>
    </row>
    <row r="509" spans="1:8" ht="13.5" thickTop="1">
      <c r="F509" s="6"/>
    </row>
    <row r="510" spans="1:8">
      <c r="F510" s="6"/>
    </row>
    <row r="511" spans="1:8">
      <c r="F511" s="6"/>
    </row>
    <row r="512" spans="1:8">
      <c r="F512" s="6" t="s">
        <v>288</v>
      </c>
    </row>
    <row r="513" spans="3:10">
      <c r="D513" s="4">
        <f>K334</f>
        <v>58.8</v>
      </c>
      <c r="F513" s="5" t="s">
        <v>289</v>
      </c>
    </row>
    <row r="514" spans="3:10">
      <c r="D514" s="4">
        <v>0.25</v>
      </c>
    </row>
    <row r="515" spans="3:10" ht="13.5" thickBot="1">
      <c r="E515" s="8">
        <f>D513*D514</f>
        <v>14.7</v>
      </c>
      <c r="F515" s="6"/>
    </row>
    <row r="516" spans="3:10" ht="13.5" thickTop="1">
      <c r="F516" s="6"/>
    </row>
    <row r="517" spans="3:10">
      <c r="F517" s="6"/>
    </row>
    <row r="518" spans="3:10">
      <c r="F518" s="6"/>
    </row>
    <row r="519" spans="3:10">
      <c r="C519" s="32">
        <v>1</v>
      </c>
      <c r="D519" s="4">
        <v>3</v>
      </c>
      <c r="F519" s="5" t="s">
        <v>290</v>
      </c>
    </row>
    <row r="520" spans="3:10">
      <c r="D520" s="4">
        <v>2.1</v>
      </c>
      <c r="E520" s="4">
        <f>C519*D519*D520</f>
        <v>6.3000000000000007</v>
      </c>
      <c r="F520" s="6"/>
    </row>
    <row r="521" spans="3:10">
      <c r="C521" s="32">
        <v>6</v>
      </c>
      <c r="D521" s="4">
        <v>1.8</v>
      </c>
    </row>
    <row r="522" spans="3:10">
      <c r="D522" s="4">
        <v>2.1</v>
      </c>
      <c r="E522" s="4">
        <f>C521*D522</f>
        <v>12.600000000000001</v>
      </c>
    </row>
    <row r="523" spans="3:10" ht="13.5" thickBot="1">
      <c r="E523" s="8">
        <f>SUM(E520:E522)</f>
        <v>18.900000000000002</v>
      </c>
    </row>
    <row r="524" spans="3:10" ht="13.5" thickTop="1"/>
    <row r="525" spans="3:10" ht="13.5" thickBot="1">
      <c r="E525" s="12">
        <f>E515+E523</f>
        <v>33.6</v>
      </c>
    </row>
    <row r="526" spans="3:10" ht="13.5" thickTop="1"/>
    <row r="527" spans="3:10">
      <c r="J527" s="1"/>
    </row>
    <row r="529" spans="5:10">
      <c r="F529" s="23" t="s">
        <v>293</v>
      </c>
      <c r="I529" s="108"/>
      <c r="J529" s="109"/>
    </row>
    <row r="531" spans="5:10">
      <c r="F531" s="5">
        <v>4.2249999999999996</v>
      </c>
    </row>
    <row r="539" spans="5:10">
      <c r="F539" s="84"/>
    </row>
    <row r="540" spans="5:10" ht="13.5" thickBot="1">
      <c r="E540" s="12"/>
    </row>
    <row r="541" spans="5:10" ht="13.5" thickTop="1"/>
    <row r="543" spans="5:10">
      <c r="F543" s="84"/>
    </row>
    <row r="544" spans="5:10" ht="13.5" thickBot="1">
      <c r="E544" s="12"/>
      <c r="F544" s="84"/>
    </row>
    <row r="545" spans="4:6" ht="13.5" thickTop="1">
      <c r="F545" s="84"/>
    </row>
    <row r="546" spans="4:6">
      <c r="F546" s="84"/>
    </row>
    <row r="547" spans="4:6" ht="13.5" thickBot="1">
      <c r="E547" s="12"/>
      <c r="F547" s="84"/>
    </row>
    <row r="548" spans="4:6" ht="13.5" thickTop="1">
      <c r="F548" s="84"/>
    </row>
    <row r="549" spans="4:6">
      <c r="F549" s="84"/>
    </row>
    <row r="550" spans="4:6">
      <c r="F550" s="84"/>
    </row>
    <row r="551" spans="4:6">
      <c r="F551" s="84"/>
    </row>
    <row r="552" spans="4:6">
      <c r="F552" s="84"/>
    </row>
    <row r="556" spans="4:6">
      <c r="D556" s="7"/>
      <c r="F556" s="6"/>
    </row>
    <row r="558" spans="4:6">
      <c r="D558" s="7"/>
    </row>
    <row r="560" spans="4:6">
      <c r="D560" s="7"/>
    </row>
    <row r="561" spans="5:5" ht="13.5" thickBot="1">
      <c r="E561" s="12"/>
    </row>
    <row r="562" spans="5:5" ht="13.5" thickTop="1"/>
  </sheetData>
  <mergeCells count="1">
    <mergeCell ref="I265:J265"/>
  </mergeCells>
  <pageMargins left="0.25" right="0.25"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rgb="FF92D050"/>
  </sheetPr>
  <dimension ref="A1:F314"/>
  <sheetViews>
    <sheetView view="pageBreakPreview" zoomScale="91" zoomScaleNormal="100" zoomScaleSheetLayoutView="91" workbookViewId="0">
      <selection activeCell="E7" sqref="E7:S317"/>
    </sheetView>
  </sheetViews>
  <sheetFormatPr defaultRowHeight="14.25"/>
  <cols>
    <col min="1" max="1" width="4.5703125" style="366" customWidth="1"/>
    <col min="2" max="2" width="51.5703125" style="367" customWidth="1"/>
    <col min="3" max="3" width="9" style="261" customWidth="1"/>
    <col min="4" max="4" width="6.140625" style="262" customWidth="1"/>
    <col min="5" max="5" width="11.7109375" style="263" customWidth="1"/>
    <col min="6" max="6" width="15.42578125" style="264" customWidth="1"/>
    <col min="7" max="10" width="8.85546875" style="265"/>
    <col min="11" max="11" width="11.42578125" style="265" bestFit="1" customWidth="1"/>
    <col min="12" max="12" width="8.85546875" style="265"/>
    <col min="13" max="13" width="9.28515625" style="265" bestFit="1" customWidth="1"/>
    <col min="14" max="256" width="8.85546875" style="265"/>
    <col min="257" max="257" width="4.5703125" style="265" customWidth="1"/>
    <col min="258" max="258" width="41.5703125" style="265" customWidth="1"/>
    <col min="259" max="259" width="9" style="265" customWidth="1"/>
    <col min="260" max="260" width="6.140625" style="265" customWidth="1"/>
    <col min="261" max="261" width="10.85546875" style="265" customWidth="1"/>
    <col min="262" max="262" width="15.42578125" style="265" bestFit="1" customWidth="1"/>
    <col min="263" max="512" width="8.85546875" style="265"/>
    <col min="513" max="513" width="4.5703125" style="265" customWidth="1"/>
    <col min="514" max="514" width="41.5703125" style="265" customWidth="1"/>
    <col min="515" max="515" width="9" style="265" customWidth="1"/>
    <col min="516" max="516" width="6.140625" style="265" customWidth="1"/>
    <col min="517" max="517" width="10.85546875" style="265" customWidth="1"/>
    <col min="518" max="518" width="15.42578125" style="265" bestFit="1" customWidth="1"/>
    <col min="519" max="768" width="8.85546875" style="265"/>
    <col min="769" max="769" width="4.5703125" style="265" customWidth="1"/>
    <col min="770" max="770" width="41.5703125" style="265" customWidth="1"/>
    <col min="771" max="771" width="9" style="265" customWidth="1"/>
    <col min="772" max="772" width="6.140625" style="265" customWidth="1"/>
    <col min="773" max="773" width="10.85546875" style="265" customWidth="1"/>
    <col min="774" max="774" width="15.42578125" style="265" bestFit="1" customWidth="1"/>
    <col min="775" max="1024" width="8.85546875" style="265"/>
    <col min="1025" max="1025" width="4.5703125" style="265" customWidth="1"/>
    <col min="1026" max="1026" width="41.5703125" style="265" customWidth="1"/>
    <col min="1027" max="1027" width="9" style="265" customWidth="1"/>
    <col min="1028" max="1028" width="6.140625" style="265" customWidth="1"/>
    <col min="1029" max="1029" width="10.85546875" style="265" customWidth="1"/>
    <col min="1030" max="1030" width="15.42578125" style="265" bestFit="1" customWidth="1"/>
    <col min="1031" max="1280" width="8.85546875" style="265"/>
    <col min="1281" max="1281" width="4.5703125" style="265" customWidth="1"/>
    <col min="1282" max="1282" width="41.5703125" style="265" customWidth="1"/>
    <col min="1283" max="1283" width="9" style="265" customWidth="1"/>
    <col min="1284" max="1284" width="6.140625" style="265" customWidth="1"/>
    <col min="1285" max="1285" width="10.85546875" style="265" customWidth="1"/>
    <col min="1286" max="1286" width="15.42578125" style="265" bestFit="1" customWidth="1"/>
    <col min="1287" max="1536" width="8.85546875" style="265"/>
    <col min="1537" max="1537" width="4.5703125" style="265" customWidth="1"/>
    <col min="1538" max="1538" width="41.5703125" style="265" customWidth="1"/>
    <col min="1539" max="1539" width="9" style="265" customWidth="1"/>
    <col min="1540" max="1540" width="6.140625" style="265" customWidth="1"/>
    <col min="1541" max="1541" width="10.85546875" style="265" customWidth="1"/>
    <col min="1542" max="1542" width="15.42578125" style="265" bestFit="1" customWidth="1"/>
    <col min="1543" max="1792" width="8.85546875" style="265"/>
    <col min="1793" max="1793" width="4.5703125" style="265" customWidth="1"/>
    <col min="1794" max="1794" width="41.5703125" style="265" customWidth="1"/>
    <col min="1795" max="1795" width="9" style="265" customWidth="1"/>
    <col min="1796" max="1796" width="6.140625" style="265" customWidth="1"/>
    <col min="1797" max="1797" width="10.85546875" style="265" customWidth="1"/>
    <col min="1798" max="1798" width="15.42578125" style="265" bestFit="1" customWidth="1"/>
    <col min="1799" max="2048" width="8.85546875" style="265"/>
    <col min="2049" max="2049" width="4.5703125" style="265" customWidth="1"/>
    <col min="2050" max="2050" width="41.5703125" style="265" customWidth="1"/>
    <col min="2051" max="2051" width="9" style="265" customWidth="1"/>
    <col min="2052" max="2052" width="6.140625" style="265" customWidth="1"/>
    <col min="2053" max="2053" width="10.85546875" style="265" customWidth="1"/>
    <col min="2054" max="2054" width="15.42578125" style="265" bestFit="1" customWidth="1"/>
    <col min="2055" max="2304" width="8.85546875" style="265"/>
    <col min="2305" max="2305" width="4.5703125" style="265" customWidth="1"/>
    <col min="2306" max="2306" width="41.5703125" style="265" customWidth="1"/>
    <col min="2307" max="2307" width="9" style="265" customWidth="1"/>
    <col min="2308" max="2308" width="6.140625" style="265" customWidth="1"/>
    <col min="2309" max="2309" width="10.85546875" style="265" customWidth="1"/>
    <col min="2310" max="2310" width="15.42578125" style="265" bestFit="1" customWidth="1"/>
    <col min="2311" max="2560" width="8.85546875" style="265"/>
    <col min="2561" max="2561" width="4.5703125" style="265" customWidth="1"/>
    <col min="2562" max="2562" width="41.5703125" style="265" customWidth="1"/>
    <col min="2563" max="2563" width="9" style="265" customWidth="1"/>
    <col min="2564" max="2564" width="6.140625" style="265" customWidth="1"/>
    <col min="2565" max="2565" width="10.85546875" style="265" customWidth="1"/>
    <col min="2566" max="2566" width="15.42578125" style="265" bestFit="1" customWidth="1"/>
    <col min="2567" max="2816" width="8.85546875" style="265"/>
    <col min="2817" max="2817" width="4.5703125" style="265" customWidth="1"/>
    <col min="2818" max="2818" width="41.5703125" style="265" customWidth="1"/>
    <col min="2819" max="2819" width="9" style="265" customWidth="1"/>
    <col min="2820" max="2820" width="6.140625" style="265" customWidth="1"/>
    <col min="2821" max="2821" width="10.85546875" style="265" customWidth="1"/>
    <col min="2822" max="2822" width="15.42578125" style="265" bestFit="1" customWidth="1"/>
    <col min="2823" max="3072" width="8.85546875" style="265"/>
    <col min="3073" max="3073" width="4.5703125" style="265" customWidth="1"/>
    <col min="3074" max="3074" width="41.5703125" style="265" customWidth="1"/>
    <col min="3075" max="3075" width="9" style="265" customWidth="1"/>
    <col min="3076" max="3076" width="6.140625" style="265" customWidth="1"/>
    <col min="3077" max="3077" width="10.85546875" style="265" customWidth="1"/>
    <col min="3078" max="3078" width="15.42578125" style="265" bestFit="1" customWidth="1"/>
    <col min="3079" max="3328" width="8.85546875" style="265"/>
    <col min="3329" max="3329" width="4.5703125" style="265" customWidth="1"/>
    <col min="3330" max="3330" width="41.5703125" style="265" customWidth="1"/>
    <col min="3331" max="3331" width="9" style="265" customWidth="1"/>
    <col min="3332" max="3332" width="6.140625" style="265" customWidth="1"/>
    <col min="3333" max="3333" width="10.85546875" style="265" customWidth="1"/>
    <col min="3334" max="3334" width="15.42578125" style="265" bestFit="1" customWidth="1"/>
    <col min="3335" max="3584" width="8.85546875" style="265"/>
    <col min="3585" max="3585" width="4.5703125" style="265" customWidth="1"/>
    <col min="3586" max="3586" width="41.5703125" style="265" customWidth="1"/>
    <col min="3587" max="3587" width="9" style="265" customWidth="1"/>
    <col min="3588" max="3588" width="6.140625" style="265" customWidth="1"/>
    <col min="3589" max="3589" width="10.85546875" style="265" customWidth="1"/>
    <col min="3590" max="3590" width="15.42578125" style="265" bestFit="1" customWidth="1"/>
    <col min="3591" max="3840" width="8.85546875" style="265"/>
    <col min="3841" max="3841" width="4.5703125" style="265" customWidth="1"/>
    <col min="3842" max="3842" width="41.5703125" style="265" customWidth="1"/>
    <col min="3843" max="3843" width="9" style="265" customWidth="1"/>
    <col min="3844" max="3844" width="6.140625" style="265" customWidth="1"/>
    <col min="3845" max="3845" width="10.85546875" style="265" customWidth="1"/>
    <col min="3846" max="3846" width="15.42578125" style="265" bestFit="1" customWidth="1"/>
    <col min="3847" max="4096" width="8.85546875" style="265"/>
    <col min="4097" max="4097" width="4.5703125" style="265" customWidth="1"/>
    <col min="4098" max="4098" width="41.5703125" style="265" customWidth="1"/>
    <col min="4099" max="4099" width="9" style="265" customWidth="1"/>
    <col min="4100" max="4100" width="6.140625" style="265" customWidth="1"/>
    <col min="4101" max="4101" width="10.85546875" style="265" customWidth="1"/>
    <col min="4102" max="4102" width="15.42578125" style="265" bestFit="1" customWidth="1"/>
    <col min="4103" max="4352" width="8.85546875" style="265"/>
    <col min="4353" max="4353" width="4.5703125" style="265" customWidth="1"/>
    <col min="4354" max="4354" width="41.5703125" style="265" customWidth="1"/>
    <col min="4355" max="4355" width="9" style="265" customWidth="1"/>
    <col min="4356" max="4356" width="6.140625" style="265" customWidth="1"/>
    <col min="4357" max="4357" width="10.85546875" style="265" customWidth="1"/>
    <col min="4358" max="4358" width="15.42578125" style="265" bestFit="1" customWidth="1"/>
    <col min="4359" max="4608" width="8.85546875" style="265"/>
    <col min="4609" max="4609" width="4.5703125" style="265" customWidth="1"/>
    <col min="4610" max="4610" width="41.5703125" style="265" customWidth="1"/>
    <col min="4611" max="4611" width="9" style="265" customWidth="1"/>
    <col min="4612" max="4612" width="6.140625" style="265" customWidth="1"/>
    <col min="4613" max="4613" width="10.85546875" style="265" customWidth="1"/>
    <col min="4614" max="4614" width="15.42578125" style="265" bestFit="1" customWidth="1"/>
    <col min="4615" max="4864" width="8.85546875" style="265"/>
    <col min="4865" max="4865" width="4.5703125" style="265" customWidth="1"/>
    <col min="4866" max="4866" width="41.5703125" style="265" customWidth="1"/>
    <col min="4867" max="4867" width="9" style="265" customWidth="1"/>
    <col min="4868" max="4868" width="6.140625" style="265" customWidth="1"/>
    <col min="4869" max="4869" width="10.85546875" style="265" customWidth="1"/>
    <col min="4870" max="4870" width="15.42578125" style="265" bestFit="1" customWidth="1"/>
    <col min="4871" max="5120" width="8.85546875" style="265"/>
    <col min="5121" max="5121" width="4.5703125" style="265" customWidth="1"/>
    <col min="5122" max="5122" width="41.5703125" style="265" customWidth="1"/>
    <col min="5123" max="5123" width="9" style="265" customWidth="1"/>
    <col min="5124" max="5124" width="6.140625" style="265" customWidth="1"/>
    <col min="5125" max="5125" width="10.85546875" style="265" customWidth="1"/>
    <col min="5126" max="5126" width="15.42578125" style="265" bestFit="1" customWidth="1"/>
    <col min="5127" max="5376" width="8.85546875" style="265"/>
    <col min="5377" max="5377" width="4.5703125" style="265" customWidth="1"/>
    <col min="5378" max="5378" width="41.5703125" style="265" customWidth="1"/>
    <col min="5379" max="5379" width="9" style="265" customWidth="1"/>
    <col min="5380" max="5380" width="6.140625" style="265" customWidth="1"/>
    <col min="5381" max="5381" width="10.85546875" style="265" customWidth="1"/>
    <col min="5382" max="5382" width="15.42578125" style="265" bestFit="1" customWidth="1"/>
    <col min="5383" max="5632" width="8.85546875" style="265"/>
    <col min="5633" max="5633" width="4.5703125" style="265" customWidth="1"/>
    <col min="5634" max="5634" width="41.5703125" style="265" customWidth="1"/>
    <col min="5635" max="5635" width="9" style="265" customWidth="1"/>
    <col min="5636" max="5636" width="6.140625" style="265" customWidth="1"/>
    <col min="5637" max="5637" width="10.85546875" style="265" customWidth="1"/>
    <col min="5638" max="5638" width="15.42578125" style="265" bestFit="1" customWidth="1"/>
    <col min="5639" max="5888" width="8.85546875" style="265"/>
    <col min="5889" max="5889" width="4.5703125" style="265" customWidth="1"/>
    <col min="5890" max="5890" width="41.5703125" style="265" customWidth="1"/>
    <col min="5891" max="5891" width="9" style="265" customWidth="1"/>
    <col min="5892" max="5892" width="6.140625" style="265" customWidth="1"/>
    <col min="5893" max="5893" width="10.85546875" style="265" customWidth="1"/>
    <col min="5894" max="5894" width="15.42578125" style="265" bestFit="1" customWidth="1"/>
    <col min="5895" max="6144" width="8.85546875" style="265"/>
    <col min="6145" max="6145" width="4.5703125" style="265" customWidth="1"/>
    <col min="6146" max="6146" width="41.5703125" style="265" customWidth="1"/>
    <col min="6147" max="6147" width="9" style="265" customWidth="1"/>
    <col min="6148" max="6148" width="6.140625" style="265" customWidth="1"/>
    <col min="6149" max="6149" width="10.85546875" style="265" customWidth="1"/>
    <col min="6150" max="6150" width="15.42578125" style="265" bestFit="1" customWidth="1"/>
    <col min="6151" max="6400" width="8.85546875" style="265"/>
    <col min="6401" max="6401" width="4.5703125" style="265" customWidth="1"/>
    <col min="6402" max="6402" width="41.5703125" style="265" customWidth="1"/>
    <col min="6403" max="6403" width="9" style="265" customWidth="1"/>
    <col min="6404" max="6404" width="6.140625" style="265" customWidth="1"/>
    <col min="6405" max="6405" width="10.85546875" style="265" customWidth="1"/>
    <col min="6406" max="6406" width="15.42578125" style="265" bestFit="1" customWidth="1"/>
    <col min="6407" max="6656" width="8.85546875" style="265"/>
    <col min="6657" max="6657" width="4.5703125" style="265" customWidth="1"/>
    <col min="6658" max="6658" width="41.5703125" style="265" customWidth="1"/>
    <col min="6659" max="6659" width="9" style="265" customWidth="1"/>
    <col min="6660" max="6660" width="6.140625" style="265" customWidth="1"/>
    <col min="6661" max="6661" width="10.85546875" style="265" customWidth="1"/>
    <col min="6662" max="6662" width="15.42578125" style="265" bestFit="1" customWidth="1"/>
    <col min="6663" max="6912" width="8.85546875" style="265"/>
    <col min="6913" max="6913" width="4.5703125" style="265" customWidth="1"/>
    <col min="6914" max="6914" width="41.5703125" style="265" customWidth="1"/>
    <col min="6915" max="6915" width="9" style="265" customWidth="1"/>
    <col min="6916" max="6916" width="6.140625" style="265" customWidth="1"/>
    <col min="6917" max="6917" width="10.85546875" style="265" customWidth="1"/>
    <col min="6918" max="6918" width="15.42578125" style="265" bestFit="1" customWidth="1"/>
    <col min="6919" max="7168" width="8.85546875" style="265"/>
    <col min="7169" max="7169" width="4.5703125" style="265" customWidth="1"/>
    <col min="7170" max="7170" width="41.5703125" style="265" customWidth="1"/>
    <col min="7171" max="7171" width="9" style="265" customWidth="1"/>
    <col min="7172" max="7172" width="6.140625" style="265" customWidth="1"/>
    <col min="7173" max="7173" width="10.85546875" style="265" customWidth="1"/>
    <col min="7174" max="7174" width="15.42578125" style="265" bestFit="1" customWidth="1"/>
    <col min="7175" max="7424" width="8.85546875" style="265"/>
    <col min="7425" max="7425" width="4.5703125" style="265" customWidth="1"/>
    <col min="7426" max="7426" width="41.5703125" style="265" customWidth="1"/>
    <col min="7427" max="7427" width="9" style="265" customWidth="1"/>
    <col min="7428" max="7428" width="6.140625" style="265" customWidth="1"/>
    <col min="7429" max="7429" width="10.85546875" style="265" customWidth="1"/>
    <col min="7430" max="7430" width="15.42578125" style="265" bestFit="1" customWidth="1"/>
    <col min="7431" max="7680" width="8.85546875" style="265"/>
    <col min="7681" max="7681" width="4.5703125" style="265" customWidth="1"/>
    <col min="7682" max="7682" width="41.5703125" style="265" customWidth="1"/>
    <col min="7683" max="7683" width="9" style="265" customWidth="1"/>
    <col min="7684" max="7684" width="6.140625" style="265" customWidth="1"/>
    <col min="7685" max="7685" width="10.85546875" style="265" customWidth="1"/>
    <col min="7686" max="7686" width="15.42578125" style="265" bestFit="1" customWidth="1"/>
    <col min="7687" max="7936" width="8.85546875" style="265"/>
    <col min="7937" max="7937" width="4.5703125" style="265" customWidth="1"/>
    <col min="7938" max="7938" width="41.5703125" style="265" customWidth="1"/>
    <col min="7939" max="7939" width="9" style="265" customWidth="1"/>
    <col min="7940" max="7940" width="6.140625" style="265" customWidth="1"/>
    <col min="7941" max="7941" width="10.85546875" style="265" customWidth="1"/>
    <col min="7942" max="7942" width="15.42578125" style="265" bestFit="1" customWidth="1"/>
    <col min="7943" max="8192" width="8.85546875" style="265"/>
    <col min="8193" max="8193" width="4.5703125" style="265" customWidth="1"/>
    <col min="8194" max="8194" width="41.5703125" style="265" customWidth="1"/>
    <col min="8195" max="8195" width="9" style="265" customWidth="1"/>
    <col min="8196" max="8196" width="6.140625" style="265" customWidth="1"/>
    <col min="8197" max="8197" width="10.85546875" style="265" customWidth="1"/>
    <col min="8198" max="8198" width="15.42578125" style="265" bestFit="1" customWidth="1"/>
    <col min="8199" max="8448" width="8.85546875" style="265"/>
    <col min="8449" max="8449" width="4.5703125" style="265" customWidth="1"/>
    <col min="8450" max="8450" width="41.5703125" style="265" customWidth="1"/>
    <col min="8451" max="8451" width="9" style="265" customWidth="1"/>
    <col min="8452" max="8452" width="6.140625" style="265" customWidth="1"/>
    <col min="8453" max="8453" width="10.85546875" style="265" customWidth="1"/>
    <col min="8454" max="8454" width="15.42578125" style="265" bestFit="1" customWidth="1"/>
    <col min="8455" max="8704" width="8.85546875" style="265"/>
    <col min="8705" max="8705" width="4.5703125" style="265" customWidth="1"/>
    <col min="8706" max="8706" width="41.5703125" style="265" customWidth="1"/>
    <col min="8707" max="8707" width="9" style="265" customWidth="1"/>
    <col min="8708" max="8708" width="6.140625" style="265" customWidth="1"/>
    <col min="8709" max="8709" width="10.85546875" style="265" customWidth="1"/>
    <col min="8710" max="8710" width="15.42578125" style="265" bestFit="1" customWidth="1"/>
    <col min="8711" max="8960" width="8.85546875" style="265"/>
    <col min="8961" max="8961" width="4.5703125" style="265" customWidth="1"/>
    <col min="8962" max="8962" width="41.5703125" style="265" customWidth="1"/>
    <col min="8963" max="8963" width="9" style="265" customWidth="1"/>
    <col min="8964" max="8964" width="6.140625" style="265" customWidth="1"/>
    <col min="8965" max="8965" width="10.85546875" style="265" customWidth="1"/>
    <col min="8966" max="8966" width="15.42578125" style="265" bestFit="1" customWidth="1"/>
    <col min="8967" max="9216" width="8.85546875" style="265"/>
    <col min="9217" max="9217" width="4.5703125" style="265" customWidth="1"/>
    <col min="9218" max="9218" width="41.5703125" style="265" customWidth="1"/>
    <col min="9219" max="9219" width="9" style="265" customWidth="1"/>
    <col min="9220" max="9220" width="6.140625" style="265" customWidth="1"/>
    <col min="9221" max="9221" width="10.85546875" style="265" customWidth="1"/>
    <col min="9222" max="9222" width="15.42578125" style="265" bestFit="1" customWidth="1"/>
    <col min="9223" max="9472" width="8.85546875" style="265"/>
    <col min="9473" max="9473" width="4.5703125" style="265" customWidth="1"/>
    <col min="9474" max="9474" width="41.5703125" style="265" customWidth="1"/>
    <col min="9475" max="9475" width="9" style="265" customWidth="1"/>
    <col min="9476" max="9476" width="6.140625" style="265" customWidth="1"/>
    <col min="9477" max="9477" width="10.85546875" style="265" customWidth="1"/>
    <col min="9478" max="9478" width="15.42578125" style="265" bestFit="1" customWidth="1"/>
    <col min="9479" max="9728" width="8.85546875" style="265"/>
    <col min="9729" max="9729" width="4.5703125" style="265" customWidth="1"/>
    <col min="9730" max="9730" width="41.5703125" style="265" customWidth="1"/>
    <col min="9731" max="9731" width="9" style="265" customWidth="1"/>
    <col min="9732" max="9732" width="6.140625" style="265" customWidth="1"/>
    <col min="9733" max="9733" width="10.85546875" style="265" customWidth="1"/>
    <col min="9734" max="9734" width="15.42578125" style="265" bestFit="1" customWidth="1"/>
    <col min="9735" max="9984" width="8.85546875" style="265"/>
    <col min="9985" max="9985" width="4.5703125" style="265" customWidth="1"/>
    <col min="9986" max="9986" width="41.5703125" style="265" customWidth="1"/>
    <col min="9987" max="9987" width="9" style="265" customWidth="1"/>
    <col min="9988" max="9988" width="6.140625" style="265" customWidth="1"/>
    <col min="9989" max="9989" width="10.85546875" style="265" customWidth="1"/>
    <col min="9990" max="9990" width="15.42578125" style="265" bestFit="1" customWidth="1"/>
    <col min="9991" max="10240" width="8.85546875" style="265"/>
    <col min="10241" max="10241" width="4.5703125" style="265" customWidth="1"/>
    <col min="10242" max="10242" width="41.5703125" style="265" customWidth="1"/>
    <col min="10243" max="10243" width="9" style="265" customWidth="1"/>
    <col min="10244" max="10244" width="6.140625" style="265" customWidth="1"/>
    <col min="10245" max="10245" width="10.85546875" style="265" customWidth="1"/>
    <col min="10246" max="10246" width="15.42578125" style="265" bestFit="1" customWidth="1"/>
    <col min="10247" max="10496" width="8.85546875" style="265"/>
    <col min="10497" max="10497" width="4.5703125" style="265" customWidth="1"/>
    <col min="10498" max="10498" width="41.5703125" style="265" customWidth="1"/>
    <col min="10499" max="10499" width="9" style="265" customWidth="1"/>
    <col min="10500" max="10500" width="6.140625" style="265" customWidth="1"/>
    <col min="10501" max="10501" width="10.85546875" style="265" customWidth="1"/>
    <col min="10502" max="10502" width="15.42578125" style="265" bestFit="1" customWidth="1"/>
    <col min="10503" max="10752" width="8.85546875" style="265"/>
    <col min="10753" max="10753" width="4.5703125" style="265" customWidth="1"/>
    <col min="10754" max="10754" width="41.5703125" style="265" customWidth="1"/>
    <col min="10755" max="10755" width="9" style="265" customWidth="1"/>
    <col min="10756" max="10756" width="6.140625" style="265" customWidth="1"/>
    <col min="10757" max="10757" width="10.85546875" style="265" customWidth="1"/>
    <col min="10758" max="10758" width="15.42578125" style="265" bestFit="1" customWidth="1"/>
    <col min="10759" max="11008" width="8.85546875" style="265"/>
    <col min="11009" max="11009" width="4.5703125" style="265" customWidth="1"/>
    <col min="11010" max="11010" width="41.5703125" style="265" customWidth="1"/>
    <col min="11011" max="11011" width="9" style="265" customWidth="1"/>
    <col min="11012" max="11012" width="6.140625" style="265" customWidth="1"/>
    <col min="11013" max="11013" width="10.85546875" style="265" customWidth="1"/>
    <col min="11014" max="11014" width="15.42578125" style="265" bestFit="1" customWidth="1"/>
    <col min="11015" max="11264" width="8.85546875" style="265"/>
    <col min="11265" max="11265" width="4.5703125" style="265" customWidth="1"/>
    <col min="11266" max="11266" width="41.5703125" style="265" customWidth="1"/>
    <col min="11267" max="11267" width="9" style="265" customWidth="1"/>
    <col min="11268" max="11268" width="6.140625" style="265" customWidth="1"/>
    <col min="11269" max="11269" width="10.85546875" style="265" customWidth="1"/>
    <col min="11270" max="11270" width="15.42578125" style="265" bestFit="1" customWidth="1"/>
    <col min="11271" max="11520" width="8.85546875" style="265"/>
    <col min="11521" max="11521" width="4.5703125" style="265" customWidth="1"/>
    <col min="11522" max="11522" width="41.5703125" style="265" customWidth="1"/>
    <col min="11523" max="11523" width="9" style="265" customWidth="1"/>
    <col min="11524" max="11524" width="6.140625" style="265" customWidth="1"/>
    <col min="11525" max="11525" width="10.85546875" style="265" customWidth="1"/>
    <col min="11526" max="11526" width="15.42578125" style="265" bestFit="1" customWidth="1"/>
    <col min="11527" max="11776" width="8.85546875" style="265"/>
    <col min="11777" max="11777" width="4.5703125" style="265" customWidth="1"/>
    <col min="11778" max="11778" width="41.5703125" style="265" customWidth="1"/>
    <col min="11779" max="11779" width="9" style="265" customWidth="1"/>
    <col min="11780" max="11780" width="6.140625" style="265" customWidth="1"/>
    <col min="11781" max="11781" width="10.85546875" style="265" customWidth="1"/>
    <col min="11782" max="11782" width="15.42578125" style="265" bestFit="1" customWidth="1"/>
    <col min="11783" max="12032" width="8.85546875" style="265"/>
    <col min="12033" max="12033" width="4.5703125" style="265" customWidth="1"/>
    <col min="12034" max="12034" width="41.5703125" style="265" customWidth="1"/>
    <col min="12035" max="12035" width="9" style="265" customWidth="1"/>
    <col min="12036" max="12036" width="6.140625" style="265" customWidth="1"/>
    <col min="12037" max="12037" width="10.85546875" style="265" customWidth="1"/>
    <col min="12038" max="12038" width="15.42578125" style="265" bestFit="1" customWidth="1"/>
    <col min="12039" max="12288" width="8.85546875" style="265"/>
    <col min="12289" max="12289" width="4.5703125" style="265" customWidth="1"/>
    <col min="12290" max="12290" width="41.5703125" style="265" customWidth="1"/>
    <col min="12291" max="12291" width="9" style="265" customWidth="1"/>
    <col min="12292" max="12292" width="6.140625" style="265" customWidth="1"/>
    <col min="12293" max="12293" width="10.85546875" style="265" customWidth="1"/>
    <col min="12294" max="12294" width="15.42578125" style="265" bestFit="1" customWidth="1"/>
    <col min="12295" max="12544" width="8.85546875" style="265"/>
    <col min="12545" max="12545" width="4.5703125" style="265" customWidth="1"/>
    <col min="12546" max="12546" width="41.5703125" style="265" customWidth="1"/>
    <col min="12547" max="12547" width="9" style="265" customWidth="1"/>
    <col min="12548" max="12548" width="6.140625" style="265" customWidth="1"/>
    <col min="12549" max="12549" width="10.85546875" style="265" customWidth="1"/>
    <col min="12550" max="12550" width="15.42578125" style="265" bestFit="1" customWidth="1"/>
    <col min="12551" max="12800" width="8.85546875" style="265"/>
    <col min="12801" max="12801" width="4.5703125" style="265" customWidth="1"/>
    <col min="12802" max="12802" width="41.5703125" style="265" customWidth="1"/>
    <col min="12803" max="12803" width="9" style="265" customWidth="1"/>
    <col min="12804" max="12804" width="6.140625" style="265" customWidth="1"/>
    <col min="12805" max="12805" width="10.85546875" style="265" customWidth="1"/>
    <col min="12806" max="12806" width="15.42578125" style="265" bestFit="1" customWidth="1"/>
    <col min="12807" max="13056" width="8.85546875" style="265"/>
    <col min="13057" max="13057" width="4.5703125" style="265" customWidth="1"/>
    <col min="13058" max="13058" width="41.5703125" style="265" customWidth="1"/>
    <col min="13059" max="13059" width="9" style="265" customWidth="1"/>
    <col min="13060" max="13060" width="6.140625" style="265" customWidth="1"/>
    <col min="13061" max="13061" width="10.85546875" style="265" customWidth="1"/>
    <col min="13062" max="13062" width="15.42578125" style="265" bestFit="1" customWidth="1"/>
    <col min="13063" max="13312" width="8.85546875" style="265"/>
    <col min="13313" max="13313" width="4.5703125" style="265" customWidth="1"/>
    <col min="13314" max="13314" width="41.5703125" style="265" customWidth="1"/>
    <col min="13315" max="13315" width="9" style="265" customWidth="1"/>
    <col min="13316" max="13316" width="6.140625" style="265" customWidth="1"/>
    <col min="13317" max="13317" width="10.85546875" style="265" customWidth="1"/>
    <col min="13318" max="13318" width="15.42578125" style="265" bestFit="1" customWidth="1"/>
    <col min="13319" max="13568" width="8.85546875" style="265"/>
    <col min="13569" max="13569" width="4.5703125" style="265" customWidth="1"/>
    <col min="13570" max="13570" width="41.5703125" style="265" customWidth="1"/>
    <col min="13571" max="13571" width="9" style="265" customWidth="1"/>
    <col min="13572" max="13572" width="6.140625" style="265" customWidth="1"/>
    <col min="13573" max="13573" width="10.85546875" style="265" customWidth="1"/>
    <col min="13574" max="13574" width="15.42578125" style="265" bestFit="1" customWidth="1"/>
    <col min="13575" max="13824" width="8.85546875" style="265"/>
    <col min="13825" max="13825" width="4.5703125" style="265" customWidth="1"/>
    <col min="13826" max="13826" width="41.5703125" style="265" customWidth="1"/>
    <col min="13827" max="13827" width="9" style="265" customWidth="1"/>
    <col min="13828" max="13828" width="6.140625" style="265" customWidth="1"/>
    <col min="13829" max="13829" width="10.85546875" style="265" customWidth="1"/>
    <col min="13830" max="13830" width="15.42578125" style="265" bestFit="1" customWidth="1"/>
    <col min="13831" max="14080" width="8.85546875" style="265"/>
    <col min="14081" max="14081" width="4.5703125" style="265" customWidth="1"/>
    <col min="14082" max="14082" width="41.5703125" style="265" customWidth="1"/>
    <col min="14083" max="14083" width="9" style="265" customWidth="1"/>
    <col min="14084" max="14084" width="6.140625" style="265" customWidth="1"/>
    <col min="14085" max="14085" width="10.85546875" style="265" customWidth="1"/>
    <col min="14086" max="14086" width="15.42578125" style="265" bestFit="1" customWidth="1"/>
    <col min="14087" max="14336" width="8.85546875" style="265"/>
    <col min="14337" max="14337" width="4.5703125" style="265" customWidth="1"/>
    <col min="14338" max="14338" width="41.5703125" style="265" customWidth="1"/>
    <col min="14339" max="14339" width="9" style="265" customWidth="1"/>
    <col min="14340" max="14340" width="6.140625" style="265" customWidth="1"/>
    <col min="14341" max="14341" width="10.85546875" style="265" customWidth="1"/>
    <col min="14342" max="14342" width="15.42578125" style="265" bestFit="1" customWidth="1"/>
    <col min="14343" max="14592" width="8.85546875" style="265"/>
    <col min="14593" max="14593" width="4.5703125" style="265" customWidth="1"/>
    <col min="14594" max="14594" width="41.5703125" style="265" customWidth="1"/>
    <col min="14595" max="14595" width="9" style="265" customWidth="1"/>
    <col min="14596" max="14596" width="6.140625" style="265" customWidth="1"/>
    <col min="14597" max="14597" width="10.85546875" style="265" customWidth="1"/>
    <col min="14598" max="14598" width="15.42578125" style="265" bestFit="1" customWidth="1"/>
    <col min="14599" max="14848" width="8.85546875" style="265"/>
    <col min="14849" max="14849" width="4.5703125" style="265" customWidth="1"/>
    <col min="14850" max="14850" width="41.5703125" style="265" customWidth="1"/>
    <col min="14851" max="14851" width="9" style="265" customWidth="1"/>
    <col min="14852" max="14852" width="6.140625" style="265" customWidth="1"/>
    <col min="14853" max="14853" width="10.85546875" style="265" customWidth="1"/>
    <col min="14854" max="14854" width="15.42578125" style="265" bestFit="1" customWidth="1"/>
    <col min="14855" max="15104" width="8.85546875" style="265"/>
    <col min="15105" max="15105" width="4.5703125" style="265" customWidth="1"/>
    <col min="15106" max="15106" width="41.5703125" style="265" customWidth="1"/>
    <col min="15107" max="15107" width="9" style="265" customWidth="1"/>
    <col min="15108" max="15108" width="6.140625" style="265" customWidth="1"/>
    <col min="15109" max="15109" width="10.85546875" style="265" customWidth="1"/>
    <col min="15110" max="15110" width="15.42578125" style="265" bestFit="1" customWidth="1"/>
    <col min="15111" max="15360" width="8.85546875" style="265"/>
    <col min="15361" max="15361" width="4.5703125" style="265" customWidth="1"/>
    <col min="15362" max="15362" width="41.5703125" style="265" customWidth="1"/>
    <col min="15363" max="15363" width="9" style="265" customWidth="1"/>
    <col min="15364" max="15364" width="6.140625" style="265" customWidth="1"/>
    <col min="15365" max="15365" width="10.85546875" style="265" customWidth="1"/>
    <col min="15366" max="15366" width="15.42578125" style="265" bestFit="1" customWidth="1"/>
    <col min="15367" max="15616" width="8.85546875" style="265"/>
    <col min="15617" max="15617" width="4.5703125" style="265" customWidth="1"/>
    <col min="15618" max="15618" width="41.5703125" style="265" customWidth="1"/>
    <col min="15619" max="15619" width="9" style="265" customWidth="1"/>
    <col min="15620" max="15620" width="6.140625" style="265" customWidth="1"/>
    <col min="15621" max="15621" width="10.85546875" style="265" customWidth="1"/>
    <col min="15622" max="15622" width="15.42578125" style="265" bestFit="1" customWidth="1"/>
    <col min="15623" max="15872" width="8.85546875" style="265"/>
    <col min="15873" max="15873" width="4.5703125" style="265" customWidth="1"/>
    <col min="15874" max="15874" width="41.5703125" style="265" customWidth="1"/>
    <col min="15875" max="15875" width="9" style="265" customWidth="1"/>
    <col min="15876" max="15876" width="6.140625" style="265" customWidth="1"/>
    <col min="15877" max="15877" width="10.85546875" style="265" customWidth="1"/>
    <col min="15878" max="15878" width="15.42578125" style="265" bestFit="1" customWidth="1"/>
    <col min="15879" max="16128" width="8.85546875" style="265"/>
    <col min="16129" max="16129" width="4.5703125" style="265" customWidth="1"/>
    <col min="16130" max="16130" width="41.5703125" style="265" customWidth="1"/>
    <col min="16131" max="16131" width="9" style="265" customWidth="1"/>
    <col min="16132" max="16132" width="6.140625" style="265" customWidth="1"/>
    <col min="16133" max="16133" width="10.85546875" style="265" customWidth="1"/>
    <col min="16134" max="16134" width="15.42578125" style="265" bestFit="1" customWidth="1"/>
    <col min="16135" max="16384" width="8.85546875" style="265"/>
  </cols>
  <sheetData>
    <row r="1" spans="1:6" s="259" customFormat="1">
      <c r="A1" s="363" t="s">
        <v>153</v>
      </c>
      <c r="B1" s="113" t="s">
        <v>189</v>
      </c>
      <c r="C1" s="202" t="s">
        <v>46</v>
      </c>
      <c r="D1" s="115" t="s">
        <v>47</v>
      </c>
      <c r="E1" s="203" t="s">
        <v>48</v>
      </c>
      <c r="F1" s="278" t="s">
        <v>190</v>
      </c>
    </row>
    <row r="2" spans="1:6" s="259" customFormat="1">
      <c r="A2" s="364"/>
      <c r="B2" s="120"/>
      <c r="C2" s="258"/>
      <c r="D2" s="122"/>
      <c r="E2" s="260"/>
      <c r="F2" s="296"/>
    </row>
    <row r="3" spans="1:6" ht="15" customHeight="1">
      <c r="A3" s="362"/>
      <c r="B3" s="120" t="s">
        <v>1971</v>
      </c>
      <c r="F3" s="297"/>
    </row>
    <row r="4" spans="1:6">
      <c r="A4" s="362"/>
      <c r="F4" s="297"/>
    </row>
    <row r="5" spans="1:6">
      <c r="A5" s="299"/>
      <c r="B5" s="368" t="s">
        <v>1421</v>
      </c>
      <c r="C5" s="266"/>
      <c r="D5" s="267"/>
      <c r="E5" s="194"/>
      <c r="F5" s="298"/>
    </row>
    <row r="6" spans="1:6">
      <c r="A6" s="299"/>
      <c r="B6" s="369"/>
      <c r="C6" s="266"/>
      <c r="D6" s="267"/>
      <c r="E6" s="194"/>
      <c r="F6" s="298"/>
    </row>
    <row r="7" spans="1:6">
      <c r="A7" s="126"/>
      <c r="B7" s="133" t="s">
        <v>1422</v>
      </c>
      <c r="C7" s="145"/>
      <c r="D7" s="128"/>
      <c r="E7" s="160"/>
      <c r="F7" s="137"/>
    </row>
    <row r="8" spans="1:6">
      <c r="A8" s="126"/>
      <c r="B8" s="133" t="s">
        <v>545</v>
      </c>
      <c r="C8" s="145"/>
      <c r="D8" s="128"/>
      <c r="E8" s="160"/>
      <c r="F8" s="137"/>
    </row>
    <row r="9" spans="1:6">
      <c r="A9" s="126" t="s">
        <v>49</v>
      </c>
      <c r="B9" s="134" t="s">
        <v>205</v>
      </c>
      <c r="C9" s="145"/>
      <c r="D9" s="128"/>
      <c r="E9" s="160"/>
      <c r="F9" s="137"/>
    </row>
    <row r="10" spans="1:6">
      <c r="A10" s="126"/>
      <c r="B10" s="134" t="s">
        <v>204</v>
      </c>
      <c r="C10" s="145">
        <v>160</v>
      </c>
      <c r="D10" s="128" t="s">
        <v>43</v>
      </c>
      <c r="E10" s="160"/>
      <c r="F10" s="417"/>
    </row>
    <row r="11" spans="1:6">
      <c r="A11" s="299"/>
      <c r="B11" s="370"/>
      <c r="C11" s="266"/>
      <c r="D11" s="267"/>
      <c r="E11" s="194"/>
      <c r="F11" s="417"/>
    </row>
    <row r="12" spans="1:6">
      <c r="A12" s="299"/>
      <c r="B12" s="133" t="s">
        <v>1423</v>
      </c>
      <c r="C12" s="127"/>
      <c r="D12" s="128"/>
      <c r="E12" s="129"/>
      <c r="F12" s="417"/>
    </row>
    <row r="13" spans="1:6">
      <c r="A13" s="299"/>
      <c r="B13" s="133" t="s">
        <v>545</v>
      </c>
      <c r="C13" s="127"/>
      <c r="D13" s="128"/>
      <c r="E13" s="129"/>
      <c r="F13" s="417"/>
    </row>
    <row r="14" spans="1:6" ht="16.5">
      <c r="A14" s="299" t="s">
        <v>50</v>
      </c>
      <c r="B14" s="134" t="s">
        <v>1424</v>
      </c>
      <c r="C14" s="127">
        <v>530</v>
      </c>
      <c r="D14" s="128" t="s">
        <v>574</v>
      </c>
      <c r="E14" s="129"/>
      <c r="F14" s="417"/>
    </row>
    <row r="15" spans="1:6">
      <c r="A15" s="299"/>
      <c r="B15" s="333"/>
      <c r="C15" s="266"/>
      <c r="D15" s="267"/>
      <c r="E15" s="194"/>
      <c r="F15" s="417"/>
    </row>
    <row r="16" spans="1:6" ht="16.5">
      <c r="A16" s="299" t="s">
        <v>52</v>
      </c>
      <c r="B16" s="333" t="s">
        <v>1425</v>
      </c>
      <c r="C16" s="266">
        <v>390</v>
      </c>
      <c r="D16" s="128" t="s">
        <v>574</v>
      </c>
      <c r="E16" s="194"/>
      <c r="F16" s="417"/>
    </row>
    <row r="17" spans="1:6">
      <c r="A17" s="299"/>
      <c r="B17" s="369"/>
      <c r="C17" s="266"/>
      <c r="D17" s="267"/>
      <c r="E17" s="194"/>
      <c r="F17" s="417"/>
    </row>
    <row r="18" spans="1:6">
      <c r="A18" s="126"/>
      <c r="B18" s="141" t="s">
        <v>211</v>
      </c>
      <c r="C18" s="127"/>
      <c r="D18" s="128"/>
      <c r="E18" s="129"/>
      <c r="F18" s="417"/>
    </row>
    <row r="19" spans="1:6">
      <c r="A19" s="126"/>
      <c r="B19" s="133" t="s">
        <v>606</v>
      </c>
      <c r="C19" s="127"/>
      <c r="D19" s="128"/>
      <c r="E19" s="129"/>
      <c r="F19" s="417"/>
    </row>
    <row r="20" spans="1:6">
      <c r="A20" s="126"/>
      <c r="B20" s="134"/>
      <c r="C20" s="142"/>
      <c r="D20" s="140"/>
      <c r="E20" s="129"/>
      <c r="F20" s="417"/>
    </row>
    <row r="21" spans="1:6" ht="16.5">
      <c r="A21" s="126" t="s">
        <v>53</v>
      </c>
      <c r="B21" s="134" t="s">
        <v>1426</v>
      </c>
      <c r="C21" s="142">
        <v>5701</v>
      </c>
      <c r="D21" s="140" t="s">
        <v>575</v>
      </c>
      <c r="E21" s="129"/>
      <c r="F21" s="417"/>
    </row>
    <row r="22" spans="1:6">
      <c r="A22" s="299"/>
      <c r="B22" s="732"/>
      <c r="C22" s="266"/>
      <c r="D22" s="267"/>
      <c r="E22" s="194"/>
      <c r="F22" s="417"/>
    </row>
    <row r="23" spans="1:6">
      <c r="A23" s="126"/>
      <c r="B23" s="733" t="s">
        <v>580</v>
      </c>
      <c r="C23" s="127"/>
      <c r="D23" s="128"/>
      <c r="E23" s="129"/>
      <c r="F23" s="417"/>
    </row>
    <row r="24" spans="1:6">
      <c r="A24" s="126"/>
      <c r="B24" s="734" t="s">
        <v>1660</v>
      </c>
      <c r="C24" s="127"/>
      <c r="D24" s="128"/>
      <c r="E24" s="129"/>
      <c r="F24" s="417"/>
    </row>
    <row r="25" spans="1:6">
      <c r="A25" s="126" t="s">
        <v>54</v>
      </c>
      <c r="B25" s="735" t="s">
        <v>1427</v>
      </c>
      <c r="C25" s="155">
        <v>103.76</v>
      </c>
      <c r="D25" s="128" t="s">
        <v>215</v>
      </c>
      <c r="E25" s="129"/>
      <c r="F25" s="417"/>
    </row>
    <row r="26" spans="1:6">
      <c r="A26" s="299"/>
      <c r="B26" s="736"/>
      <c r="C26" s="266"/>
      <c r="D26" s="267"/>
      <c r="E26" s="194"/>
      <c r="F26" s="417"/>
    </row>
    <row r="27" spans="1:6">
      <c r="A27" s="299"/>
      <c r="B27" s="372" t="s">
        <v>1428</v>
      </c>
      <c r="C27" s="266"/>
      <c r="D27" s="267"/>
      <c r="E27" s="194"/>
      <c r="F27" s="417"/>
    </row>
    <row r="28" spans="1:6" ht="12" customHeight="1">
      <c r="A28" s="299" t="s">
        <v>55</v>
      </c>
      <c r="B28" s="333" t="s">
        <v>1429</v>
      </c>
      <c r="C28" s="266"/>
      <c r="D28" s="267"/>
      <c r="E28" s="194"/>
      <c r="F28" s="417"/>
    </row>
    <row r="29" spans="1:6">
      <c r="A29" s="299"/>
      <c r="B29" s="333" t="s">
        <v>1430</v>
      </c>
      <c r="C29" s="266"/>
      <c r="D29" s="267"/>
      <c r="E29" s="194"/>
      <c r="F29" s="417"/>
    </row>
    <row r="30" spans="1:6">
      <c r="A30" s="299"/>
      <c r="B30" s="369" t="s">
        <v>1431</v>
      </c>
      <c r="C30" s="266"/>
      <c r="D30" s="267"/>
      <c r="E30" s="194"/>
      <c r="F30" s="417"/>
    </row>
    <row r="31" spans="1:6">
      <c r="A31" s="299"/>
      <c r="B31" s="369" t="s">
        <v>1432</v>
      </c>
      <c r="C31" s="266"/>
      <c r="D31" s="267"/>
      <c r="E31" s="194"/>
      <c r="F31" s="417"/>
    </row>
    <row r="32" spans="1:6">
      <c r="A32" s="299"/>
      <c r="B32" s="369" t="s">
        <v>1433</v>
      </c>
      <c r="C32" s="266"/>
      <c r="D32" s="267"/>
      <c r="E32" s="194"/>
      <c r="F32" s="417"/>
    </row>
    <row r="33" spans="1:6">
      <c r="A33" s="299"/>
      <c r="B33" s="369" t="s">
        <v>1434</v>
      </c>
      <c r="C33" s="266"/>
      <c r="D33" s="267"/>
      <c r="E33" s="194"/>
      <c r="F33" s="417"/>
    </row>
    <row r="34" spans="1:6">
      <c r="A34" s="299"/>
      <c r="B34" s="369" t="s">
        <v>1435</v>
      </c>
      <c r="C34" s="266"/>
      <c r="D34" s="267"/>
      <c r="E34" s="194"/>
      <c r="F34" s="417"/>
    </row>
    <row r="35" spans="1:6">
      <c r="A35" s="299"/>
      <c r="B35" s="333" t="s">
        <v>1436</v>
      </c>
      <c r="C35" s="266"/>
      <c r="D35" s="267"/>
      <c r="E35" s="194"/>
      <c r="F35" s="417"/>
    </row>
    <row r="36" spans="1:6">
      <c r="A36" s="299"/>
      <c r="B36" s="333" t="s">
        <v>1437</v>
      </c>
      <c r="C36" s="266"/>
      <c r="D36" s="267"/>
      <c r="E36" s="194"/>
      <c r="F36" s="417"/>
    </row>
    <row r="37" spans="1:6">
      <c r="A37" s="299"/>
      <c r="B37" s="369" t="s">
        <v>1438</v>
      </c>
      <c r="C37" s="266"/>
      <c r="D37" s="267"/>
      <c r="E37" s="194"/>
      <c r="F37" s="417"/>
    </row>
    <row r="38" spans="1:6">
      <c r="A38" s="299"/>
      <c r="B38" s="369" t="s">
        <v>1439</v>
      </c>
      <c r="C38" s="266"/>
      <c r="D38" s="267"/>
      <c r="E38" s="194"/>
      <c r="F38" s="417"/>
    </row>
    <row r="39" spans="1:6">
      <c r="A39" s="299"/>
      <c r="B39" s="134" t="s">
        <v>1440</v>
      </c>
      <c r="C39" s="266"/>
      <c r="D39" s="267"/>
      <c r="E39" s="194"/>
      <c r="F39" s="417"/>
    </row>
    <row r="40" spans="1:6">
      <c r="A40" s="299"/>
      <c r="B40" s="369" t="s">
        <v>1441</v>
      </c>
      <c r="C40" s="266"/>
      <c r="D40" s="267"/>
      <c r="E40" s="194"/>
      <c r="F40" s="417"/>
    </row>
    <row r="41" spans="1:6">
      <c r="A41" s="299"/>
      <c r="B41" s="333" t="s">
        <v>1442</v>
      </c>
      <c r="C41" s="266"/>
      <c r="D41" s="267"/>
      <c r="E41" s="194"/>
      <c r="F41" s="417"/>
    </row>
    <row r="42" spans="1:6" ht="16.5">
      <c r="A42" s="299"/>
      <c r="B42" s="369" t="s">
        <v>1443</v>
      </c>
      <c r="C42" s="266">
        <v>257</v>
      </c>
      <c r="D42" s="140" t="s">
        <v>575</v>
      </c>
      <c r="E42" s="194"/>
      <c r="F42" s="417"/>
    </row>
    <row r="43" spans="1:6">
      <c r="A43" s="299"/>
      <c r="B43" s="371"/>
      <c r="C43" s="266"/>
      <c r="D43" s="267"/>
      <c r="E43" s="194"/>
      <c r="F43" s="417"/>
    </row>
    <row r="44" spans="1:6">
      <c r="A44" s="126"/>
      <c r="B44" s="111" t="s">
        <v>252</v>
      </c>
      <c r="C44" s="145"/>
      <c r="D44" s="128"/>
      <c r="E44" s="160"/>
      <c r="F44" s="417"/>
    </row>
    <row r="45" spans="1:6">
      <c r="A45" s="126"/>
      <c r="B45" s="133" t="s">
        <v>654</v>
      </c>
      <c r="C45" s="145"/>
      <c r="D45" s="128"/>
      <c r="E45" s="160"/>
      <c r="F45" s="417"/>
    </row>
    <row r="46" spans="1:6">
      <c r="A46" s="126"/>
      <c r="B46" s="133" t="s">
        <v>655</v>
      </c>
      <c r="C46" s="145"/>
      <c r="D46" s="128"/>
      <c r="E46" s="160"/>
      <c r="F46" s="417"/>
    </row>
    <row r="47" spans="1:6">
      <c r="A47" s="126"/>
      <c r="B47" s="134" t="s">
        <v>253</v>
      </c>
      <c r="C47" s="145"/>
      <c r="D47" s="128"/>
      <c r="E47" s="160"/>
      <c r="F47" s="417"/>
    </row>
    <row r="48" spans="1:6">
      <c r="A48" s="126"/>
      <c r="B48" s="134" t="s">
        <v>254</v>
      </c>
      <c r="C48" s="145"/>
      <c r="D48" s="128"/>
      <c r="E48" s="160"/>
      <c r="F48" s="417"/>
    </row>
    <row r="49" spans="1:6" ht="16.5">
      <c r="A49" s="126" t="s">
        <v>56</v>
      </c>
      <c r="B49" s="134" t="s">
        <v>255</v>
      </c>
      <c r="C49" s="145">
        <v>1194</v>
      </c>
      <c r="D49" s="128" t="s">
        <v>575</v>
      </c>
      <c r="E49" s="160"/>
      <c r="F49" s="417"/>
    </row>
    <row r="50" spans="1:6">
      <c r="A50" s="126"/>
      <c r="B50" s="111"/>
      <c r="C50" s="145"/>
      <c r="D50" s="128"/>
      <c r="E50" s="160"/>
      <c r="F50" s="417"/>
    </row>
    <row r="51" spans="1:6">
      <c r="A51" s="126"/>
      <c r="B51" s="133" t="s">
        <v>1465</v>
      </c>
      <c r="C51" s="145"/>
      <c r="D51" s="128"/>
      <c r="E51" s="160"/>
      <c r="F51" s="417"/>
    </row>
    <row r="52" spans="1:6">
      <c r="A52" s="126"/>
      <c r="B52" s="133" t="s">
        <v>655</v>
      </c>
      <c r="C52" s="145"/>
      <c r="D52" s="128"/>
      <c r="E52" s="160"/>
      <c r="F52" s="417"/>
    </row>
    <row r="53" spans="1:6">
      <c r="A53" s="126"/>
      <c r="B53" s="134" t="s">
        <v>253</v>
      </c>
      <c r="C53" s="145"/>
      <c r="D53" s="128"/>
      <c r="E53" s="160"/>
      <c r="F53" s="417"/>
    </row>
    <row r="54" spans="1:6">
      <c r="A54" s="126"/>
      <c r="B54" s="134" t="s">
        <v>254</v>
      </c>
      <c r="C54" s="145"/>
      <c r="D54" s="128"/>
      <c r="E54" s="160"/>
      <c r="F54" s="417"/>
    </row>
    <row r="55" spans="1:6" ht="16.5">
      <c r="A55" s="126" t="s">
        <v>54</v>
      </c>
      <c r="B55" s="134" t="s">
        <v>255</v>
      </c>
      <c r="C55" s="145">
        <v>1194</v>
      </c>
      <c r="D55" s="128" t="s">
        <v>575</v>
      </c>
      <c r="E55" s="160"/>
      <c r="F55" s="417"/>
    </row>
    <row r="56" spans="1:6">
      <c r="A56" s="299"/>
      <c r="B56" s="371"/>
      <c r="C56" s="266"/>
      <c r="D56" s="267"/>
      <c r="E56" s="194"/>
      <c r="F56" s="298"/>
    </row>
    <row r="57" spans="1:6">
      <c r="A57" s="299"/>
      <c r="B57" s="368" t="s">
        <v>1421</v>
      </c>
      <c r="C57" s="266"/>
      <c r="D57" s="267"/>
      <c r="E57" s="268"/>
      <c r="F57" s="300"/>
    </row>
    <row r="58" spans="1:6" ht="15" thickBot="1">
      <c r="A58" s="299"/>
      <c r="B58" s="333" t="s">
        <v>64</v>
      </c>
      <c r="C58" s="269"/>
      <c r="D58" s="267"/>
      <c r="E58" s="268"/>
      <c r="F58" s="420"/>
    </row>
    <row r="59" spans="1:6" ht="15.75" thickTop="1" thickBot="1">
      <c r="A59" s="365"/>
      <c r="B59" s="373"/>
      <c r="C59" s="339"/>
      <c r="D59" s="340"/>
      <c r="E59" s="341"/>
      <c r="F59" s="342"/>
    </row>
    <row r="60" spans="1:6">
      <c r="A60" s="299"/>
      <c r="B60" s="333"/>
      <c r="C60" s="269"/>
      <c r="D60" s="267"/>
      <c r="E60" s="268"/>
      <c r="F60" s="298"/>
    </row>
    <row r="61" spans="1:6">
      <c r="A61" s="299"/>
      <c r="B61" s="371"/>
      <c r="C61" s="266"/>
      <c r="D61" s="267"/>
      <c r="E61" s="194"/>
      <c r="F61" s="298"/>
    </row>
    <row r="62" spans="1:6">
      <c r="A62" s="299"/>
      <c r="B62" s="371" t="s">
        <v>1444</v>
      </c>
      <c r="C62" s="266"/>
      <c r="D62" s="267"/>
      <c r="E62" s="194"/>
      <c r="F62" s="298"/>
    </row>
    <row r="63" spans="1:6">
      <c r="A63" s="299"/>
      <c r="B63" s="368" t="s">
        <v>1445</v>
      </c>
      <c r="C63" s="266"/>
      <c r="D63" s="267"/>
      <c r="E63" s="194"/>
      <c r="F63" s="298"/>
    </row>
    <row r="64" spans="1:6">
      <c r="A64" s="299"/>
      <c r="B64" s="369"/>
      <c r="C64" s="266"/>
      <c r="D64" s="267"/>
      <c r="E64" s="194"/>
      <c r="F64" s="298"/>
    </row>
    <row r="65" spans="1:6">
      <c r="A65" s="299" t="s">
        <v>49</v>
      </c>
      <c r="B65" s="353" t="s">
        <v>1446</v>
      </c>
      <c r="C65" s="266"/>
      <c r="D65" s="267"/>
      <c r="E65" s="194"/>
      <c r="F65" s="298"/>
    </row>
    <row r="66" spans="1:6">
      <c r="A66" s="299"/>
      <c r="B66" s="369" t="s">
        <v>1447</v>
      </c>
      <c r="C66" s="266"/>
      <c r="D66" s="267"/>
      <c r="E66" s="194"/>
      <c r="F66" s="298"/>
    </row>
    <row r="67" spans="1:6">
      <c r="A67" s="299"/>
      <c r="B67" s="369" t="s">
        <v>1448</v>
      </c>
      <c r="C67" s="266"/>
      <c r="D67" s="267"/>
      <c r="E67" s="194"/>
      <c r="F67" s="298"/>
    </row>
    <row r="68" spans="1:6">
      <c r="A68" s="302"/>
      <c r="B68" s="333" t="s">
        <v>1449</v>
      </c>
      <c r="C68" s="266"/>
      <c r="D68" s="267"/>
      <c r="E68" s="194"/>
      <c r="F68" s="298"/>
    </row>
    <row r="69" spans="1:6">
      <c r="A69" s="302"/>
      <c r="B69" s="333" t="s">
        <v>1450</v>
      </c>
      <c r="C69" s="266"/>
      <c r="D69" s="267"/>
      <c r="E69" s="194"/>
      <c r="F69" s="298"/>
    </row>
    <row r="70" spans="1:6">
      <c r="A70" s="299"/>
      <c r="B70" s="353" t="s">
        <v>1451</v>
      </c>
      <c r="C70" s="266"/>
      <c r="D70" s="267"/>
      <c r="E70" s="194"/>
      <c r="F70" s="298"/>
    </row>
    <row r="71" spans="1:6" ht="16.5">
      <c r="A71" s="299"/>
      <c r="B71" s="369" t="s">
        <v>1452</v>
      </c>
      <c r="C71" s="266">
        <v>76</v>
      </c>
      <c r="D71" s="128" t="s">
        <v>574</v>
      </c>
      <c r="E71" s="194"/>
      <c r="F71" s="417"/>
    </row>
    <row r="72" spans="1:6">
      <c r="A72" s="299"/>
      <c r="B72" s="371"/>
      <c r="C72" s="266"/>
      <c r="D72" s="267"/>
      <c r="E72" s="194"/>
      <c r="F72" s="417"/>
    </row>
    <row r="73" spans="1:6">
      <c r="A73" s="299"/>
      <c r="B73" s="372"/>
      <c r="C73" s="266"/>
      <c r="D73" s="267"/>
      <c r="E73" s="194"/>
      <c r="F73" s="417"/>
    </row>
    <row r="74" spans="1:6">
      <c r="A74" s="299" t="s">
        <v>50</v>
      </c>
      <c r="B74" s="369" t="s">
        <v>1661</v>
      </c>
      <c r="C74" s="269">
        <v>7.6</v>
      </c>
      <c r="D74" s="267" t="s">
        <v>215</v>
      </c>
      <c r="E74" s="194"/>
      <c r="F74" s="417"/>
    </row>
    <row r="75" spans="1:6">
      <c r="A75" s="299"/>
      <c r="B75" s="369"/>
      <c r="C75" s="266"/>
      <c r="D75" s="267"/>
      <c r="E75" s="194"/>
      <c r="F75" s="298"/>
    </row>
    <row r="76" spans="1:6">
      <c r="A76" s="299"/>
      <c r="B76" s="369"/>
      <c r="C76" s="266"/>
      <c r="D76" s="267"/>
      <c r="E76" s="194"/>
      <c r="F76" s="298"/>
    </row>
    <row r="77" spans="1:6">
      <c r="A77" s="299"/>
      <c r="B77" s="371" t="s">
        <v>1444</v>
      </c>
      <c r="C77" s="266"/>
      <c r="D77" s="267"/>
      <c r="E77" s="194"/>
      <c r="F77" s="300"/>
    </row>
    <row r="78" spans="1:6" ht="15" thickBot="1">
      <c r="A78" s="126"/>
      <c r="B78" s="333" t="s">
        <v>64</v>
      </c>
      <c r="C78" s="145"/>
      <c r="D78" s="128"/>
      <c r="E78" s="160"/>
      <c r="F78" s="344"/>
    </row>
    <row r="79" spans="1:6" ht="15" thickTop="1">
      <c r="A79" s="126"/>
      <c r="B79" s="134"/>
      <c r="C79" s="206"/>
      <c r="D79" s="157"/>
      <c r="E79" s="158"/>
      <c r="F79" s="137"/>
    </row>
    <row r="80" spans="1:6">
      <c r="A80" s="126"/>
      <c r="B80" s="133"/>
      <c r="C80" s="206"/>
      <c r="D80" s="157"/>
      <c r="E80" s="158"/>
      <c r="F80" s="159"/>
    </row>
    <row r="81" spans="1:6">
      <c r="A81" s="126"/>
      <c r="B81" s="182" t="s">
        <v>1453</v>
      </c>
      <c r="C81" s="156"/>
      <c r="D81" s="157"/>
      <c r="E81" s="158"/>
      <c r="F81" s="159"/>
    </row>
    <row r="82" spans="1:6">
      <c r="A82" s="126"/>
      <c r="B82" s="133"/>
      <c r="C82" s="156"/>
      <c r="D82" s="128"/>
      <c r="E82" s="158"/>
      <c r="F82" s="137"/>
    </row>
    <row r="83" spans="1:6">
      <c r="A83" s="126" t="s">
        <v>52</v>
      </c>
      <c r="B83" s="347" t="s">
        <v>1454</v>
      </c>
      <c r="C83" s="156"/>
      <c r="D83" s="157"/>
      <c r="E83" s="158"/>
      <c r="F83" s="159"/>
    </row>
    <row r="84" spans="1:6">
      <c r="A84" s="126"/>
      <c r="B84" s="134" t="s">
        <v>1455</v>
      </c>
      <c r="C84" s="156"/>
      <c r="D84" s="157"/>
      <c r="E84" s="158"/>
      <c r="F84" s="159"/>
    </row>
    <row r="85" spans="1:6">
      <c r="A85" s="126"/>
      <c r="B85" s="134" t="s">
        <v>1456</v>
      </c>
      <c r="C85" s="156"/>
      <c r="D85" s="128"/>
      <c r="E85" s="158"/>
      <c r="F85" s="298"/>
    </row>
    <row r="86" spans="1:6">
      <c r="A86" s="299"/>
      <c r="B86" s="369" t="s">
        <v>1457</v>
      </c>
      <c r="C86" s="266"/>
      <c r="D86" s="267"/>
      <c r="E86" s="194"/>
      <c r="F86" s="298"/>
    </row>
    <row r="87" spans="1:6" ht="16.5">
      <c r="A87" s="299"/>
      <c r="B87" s="369" t="s">
        <v>1458</v>
      </c>
      <c r="C87" s="266">
        <v>380</v>
      </c>
      <c r="D87" s="140" t="s">
        <v>575</v>
      </c>
      <c r="E87" s="194"/>
      <c r="F87" s="417"/>
    </row>
    <row r="88" spans="1:6">
      <c r="A88" s="299"/>
      <c r="B88" s="369"/>
      <c r="C88" s="266"/>
      <c r="D88" s="267"/>
      <c r="E88" s="194"/>
      <c r="F88" s="298"/>
    </row>
    <row r="89" spans="1:6">
      <c r="A89" s="299"/>
      <c r="B89" s="369"/>
      <c r="C89" s="266"/>
      <c r="D89" s="267"/>
      <c r="E89" s="194"/>
      <c r="F89" s="298"/>
    </row>
    <row r="90" spans="1:6">
      <c r="A90" s="299"/>
      <c r="B90" s="182" t="s">
        <v>1453</v>
      </c>
      <c r="C90" s="266"/>
      <c r="D90" s="267"/>
      <c r="E90" s="194"/>
      <c r="F90" s="300"/>
    </row>
    <row r="91" spans="1:6" ht="15" thickBot="1">
      <c r="A91" s="299"/>
      <c r="B91" s="333" t="s">
        <v>64</v>
      </c>
      <c r="C91" s="266"/>
      <c r="D91" s="267"/>
      <c r="E91" s="194"/>
      <c r="F91" s="420"/>
    </row>
    <row r="92" spans="1:6" ht="15" thickTop="1">
      <c r="A92" s="299"/>
      <c r="B92" s="369"/>
      <c r="C92" s="266"/>
      <c r="D92" s="267"/>
      <c r="E92" s="194"/>
      <c r="F92" s="298"/>
    </row>
    <row r="93" spans="1:6">
      <c r="A93" s="299"/>
      <c r="B93" s="369"/>
      <c r="C93" s="266"/>
      <c r="D93" s="267"/>
      <c r="E93" s="194"/>
      <c r="F93" s="298"/>
    </row>
    <row r="94" spans="1:6">
      <c r="A94" s="299"/>
      <c r="B94" s="374"/>
      <c r="C94" s="266"/>
      <c r="D94" s="267"/>
      <c r="E94" s="194"/>
      <c r="F94" s="298"/>
    </row>
    <row r="95" spans="1:6">
      <c r="A95" s="299"/>
      <c r="B95" s="374"/>
      <c r="C95" s="266"/>
      <c r="D95" s="267"/>
      <c r="E95" s="194"/>
      <c r="F95" s="301"/>
    </row>
    <row r="96" spans="1:6">
      <c r="A96" s="299"/>
      <c r="B96" s="374"/>
      <c r="C96" s="266"/>
      <c r="D96" s="267"/>
      <c r="E96" s="194"/>
      <c r="F96" s="301"/>
    </row>
    <row r="97" spans="1:6">
      <c r="A97" s="299"/>
      <c r="B97" s="374"/>
      <c r="C97" s="266"/>
      <c r="D97" s="267"/>
      <c r="E97" s="194"/>
      <c r="F97" s="301"/>
    </row>
    <row r="98" spans="1:6">
      <c r="A98" s="299"/>
      <c r="B98" s="374"/>
      <c r="C98" s="266"/>
      <c r="D98" s="267"/>
      <c r="E98" s="194"/>
      <c r="F98" s="301"/>
    </row>
    <row r="99" spans="1:6">
      <c r="A99" s="299"/>
      <c r="B99" s="374"/>
      <c r="C99" s="266"/>
      <c r="D99" s="267"/>
      <c r="E99" s="194"/>
      <c r="F99" s="301"/>
    </row>
    <row r="100" spans="1:6">
      <c r="A100" s="299"/>
      <c r="B100" s="374"/>
      <c r="C100" s="266"/>
      <c r="D100" s="267"/>
      <c r="E100" s="194"/>
      <c r="F100" s="301"/>
    </row>
    <row r="101" spans="1:6">
      <c r="A101" s="299"/>
      <c r="B101" s="374"/>
      <c r="C101" s="266"/>
      <c r="D101" s="267"/>
      <c r="E101" s="194"/>
      <c r="F101" s="301"/>
    </row>
    <row r="102" spans="1:6">
      <c r="A102" s="299"/>
      <c r="B102" s="374"/>
      <c r="C102" s="266"/>
      <c r="D102" s="267"/>
      <c r="E102" s="194"/>
      <c r="F102" s="301"/>
    </row>
    <row r="103" spans="1:6">
      <c r="A103" s="299"/>
      <c r="B103" s="374"/>
      <c r="C103" s="266"/>
      <c r="D103" s="267"/>
      <c r="E103" s="194"/>
      <c r="F103" s="301"/>
    </row>
    <row r="104" spans="1:6">
      <c r="A104" s="299"/>
      <c r="B104" s="374"/>
      <c r="C104" s="266"/>
      <c r="D104" s="267"/>
      <c r="E104" s="194"/>
      <c r="F104" s="301"/>
    </row>
    <row r="105" spans="1:6">
      <c r="A105" s="299"/>
      <c r="B105" s="374"/>
      <c r="C105" s="266"/>
      <c r="D105" s="267"/>
      <c r="E105" s="194"/>
      <c r="F105" s="301"/>
    </row>
    <row r="106" spans="1:6">
      <c r="A106" s="299"/>
      <c r="B106" s="374"/>
      <c r="C106" s="266"/>
      <c r="D106" s="267"/>
      <c r="E106" s="194"/>
      <c r="F106" s="301"/>
    </row>
    <row r="107" spans="1:6">
      <c r="A107" s="299"/>
      <c r="B107" s="374"/>
      <c r="C107" s="266"/>
      <c r="D107" s="267"/>
      <c r="E107" s="194"/>
      <c r="F107" s="301"/>
    </row>
    <row r="108" spans="1:6">
      <c r="A108" s="299"/>
      <c r="B108" s="374"/>
      <c r="C108" s="266"/>
      <c r="D108" s="267"/>
      <c r="E108" s="194"/>
      <c r="F108" s="301"/>
    </row>
    <row r="109" spans="1:6" ht="15" thickBot="1">
      <c r="A109" s="299"/>
      <c r="B109" s="369"/>
      <c r="C109" s="266"/>
      <c r="D109" s="267"/>
      <c r="E109" s="194"/>
      <c r="F109" s="298"/>
    </row>
    <row r="110" spans="1:6" ht="15" thickTop="1">
      <c r="A110" s="149"/>
      <c r="B110" s="375"/>
      <c r="C110" s="151"/>
      <c r="D110" s="149"/>
      <c r="E110" s="152"/>
      <c r="F110" s="153"/>
    </row>
    <row r="111" spans="1:6">
      <c r="A111" s="423"/>
      <c r="B111" s="424"/>
      <c r="C111" s="425"/>
      <c r="D111" s="426"/>
      <c r="E111" s="427"/>
      <c r="F111" s="428"/>
    </row>
    <row r="112" spans="1:6">
      <c r="A112" s="429"/>
      <c r="B112" s="376" t="s">
        <v>1459</v>
      </c>
      <c r="C112" s="272"/>
      <c r="D112" s="270"/>
      <c r="E112" s="271"/>
      <c r="F112" s="430"/>
    </row>
    <row r="113" spans="1:6">
      <c r="A113" s="429"/>
      <c r="B113" s="377"/>
      <c r="C113" s="272"/>
      <c r="D113" s="270"/>
      <c r="E113" s="271"/>
      <c r="F113" s="430"/>
    </row>
    <row r="114" spans="1:6">
      <c r="A114" s="126"/>
      <c r="B114" s="133" t="s">
        <v>1422</v>
      </c>
      <c r="C114" s="145"/>
      <c r="D114" s="128"/>
      <c r="E114" s="160"/>
      <c r="F114" s="137"/>
    </row>
    <row r="115" spans="1:6">
      <c r="A115" s="126"/>
      <c r="B115" s="133" t="s">
        <v>545</v>
      </c>
      <c r="C115" s="145"/>
      <c r="D115" s="128"/>
      <c r="E115" s="160"/>
      <c r="F115" s="137"/>
    </row>
    <row r="116" spans="1:6">
      <c r="A116" s="126" t="s">
        <v>49</v>
      </c>
      <c r="B116" s="134" t="s">
        <v>205</v>
      </c>
      <c r="C116" s="145"/>
      <c r="D116" s="128"/>
      <c r="E116" s="160"/>
      <c r="F116" s="137"/>
    </row>
    <row r="117" spans="1:6">
      <c r="A117" s="126"/>
      <c r="B117" s="134" t="s">
        <v>204</v>
      </c>
      <c r="C117" s="145">
        <v>19</v>
      </c>
      <c r="D117" s="128" t="s">
        <v>43</v>
      </c>
      <c r="E117" s="160"/>
      <c r="F117" s="431"/>
    </row>
    <row r="118" spans="1:6">
      <c r="A118" s="429"/>
      <c r="B118" s="370"/>
      <c r="C118" s="266"/>
      <c r="D118" s="267"/>
      <c r="E118" s="194"/>
      <c r="F118" s="431"/>
    </row>
    <row r="119" spans="1:6">
      <c r="A119" s="429"/>
      <c r="B119" s="133" t="s">
        <v>1423</v>
      </c>
      <c r="C119" s="127"/>
      <c r="D119" s="128"/>
      <c r="E119" s="129"/>
      <c r="F119" s="431"/>
    </row>
    <row r="120" spans="1:6">
      <c r="A120" s="429"/>
      <c r="B120" s="133" t="s">
        <v>545</v>
      </c>
      <c r="C120" s="127"/>
      <c r="D120" s="128"/>
      <c r="E120" s="129"/>
      <c r="F120" s="431"/>
    </row>
    <row r="121" spans="1:6" ht="16.5">
      <c r="A121" s="429" t="s">
        <v>50</v>
      </c>
      <c r="B121" s="134" t="s">
        <v>569</v>
      </c>
      <c r="C121" s="127">
        <v>22</v>
      </c>
      <c r="D121" s="128" t="s">
        <v>574</v>
      </c>
      <c r="E121" s="129"/>
      <c r="F121" s="431"/>
    </row>
    <row r="122" spans="1:6">
      <c r="A122" s="429"/>
      <c r="B122" s="134"/>
      <c r="C122" s="127"/>
      <c r="D122" s="128"/>
      <c r="E122" s="129"/>
      <c r="F122" s="431"/>
    </row>
    <row r="123" spans="1:6" ht="16.5">
      <c r="A123" s="429" t="s">
        <v>52</v>
      </c>
      <c r="B123" s="134" t="s">
        <v>224</v>
      </c>
      <c r="C123" s="127">
        <v>9</v>
      </c>
      <c r="D123" s="128" t="s">
        <v>574</v>
      </c>
      <c r="E123" s="129"/>
      <c r="F123" s="431"/>
    </row>
    <row r="124" spans="1:6">
      <c r="A124" s="429"/>
      <c r="B124" s="134"/>
      <c r="C124" s="127"/>
      <c r="D124" s="128"/>
      <c r="E124" s="129"/>
      <c r="F124" s="431"/>
    </row>
    <row r="125" spans="1:6" ht="16.5">
      <c r="A125" s="429" t="s">
        <v>53</v>
      </c>
      <c r="B125" s="134" t="s">
        <v>225</v>
      </c>
      <c r="C125" s="127">
        <v>6</v>
      </c>
      <c r="D125" s="128" t="s">
        <v>574</v>
      </c>
      <c r="E125" s="129"/>
      <c r="F125" s="431"/>
    </row>
    <row r="126" spans="1:6">
      <c r="A126" s="429"/>
      <c r="B126" s="378"/>
      <c r="C126" s="272"/>
      <c r="D126" s="270"/>
      <c r="E126" s="271"/>
      <c r="F126" s="431"/>
    </row>
    <row r="127" spans="1:6">
      <c r="A127" s="126"/>
      <c r="B127" s="141" t="s">
        <v>211</v>
      </c>
      <c r="C127" s="127"/>
      <c r="D127" s="128"/>
      <c r="E127" s="129"/>
      <c r="F127" s="431"/>
    </row>
    <row r="128" spans="1:6">
      <c r="A128" s="126"/>
      <c r="B128" s="133" t="s">
        <v>1460</v>
      </c>
      <c r="C128" s="127"/>
      <c r="D128" s="128"/>
      <c r="E128" s="129"/>
      <c r="F128" s="431"/>
    </row>
    <row r="129" spans="1:6">
      <c r="A129" s="126"/>
      <c r="B129" s="134"/>
      <c r="C129" s="142"/>
      <c r="D129" s="140"/>
      <c r="E129" s="129"/>
      <c r="F129" s="431"/>
    </row>
    <row r="130" spans="1:6" ht="16.5">
      <c r="A130" s="126" t="s">
        <v>54</v>
      </c>
      <c r="B130" s="134" t="s">
        <v>1461</v>
      </c>
      <c r="C130" s="142">
        <v>125</v>
      </c>
      <c r="D130" s="140" t="s">
        <v>575</v>
      </c>
      <c r="E130" s="129"/>
      <c r="F130" s="431"/>
    </row>
    <row r="131" spans="1:6">
      <c r="A131" s="126"/>
      <c r="B131" s="134"/>
      <c r="C131" s="142"/>
      <c r="D131" s="140"/>
      <c r="E131" s="129"/>
      <c r="F131" s="431"/>
    </row>
    <row r="132" spans="1:6" ht="16.5">
      <c r="A132" s="126" t="s">
        <v>55</v>
      </c>
      <c r="B132" s="134" t="s">
        <v>598</v>
      </c>
      <c r="C132" s="142">
        <v>82</v>
      </c>
      <c r="D132" s="140" t="s">
        <v>575</v>
      </c>
      <c r="E132" s="129"/>
      <c r="F132" s="431"/>
    </row>
    <row r="133" spans="1:6">
      <c r="A133" s="429"/>
      <c r="B133" s="378"/>
      <c r="C133" s="272"/>
      <c r="D133" s="270"/>
      <c r="E133" s="271"/>
      <c r="F133" s="431"/>
    </row>
    <row r="134" spans="1:6" ht="16.5">
      <c r="A134" s="429" t="s">
        <v>56</v>
      </c>
      <c r="B134" s="378" t="s">
        <v>209</v>
      </c>
      <c r="C134" s="272">
        <v>41</v>
      </c>
      <c r="D134" s="140" t="s">
        <v>575</v>
      </c>
      <c r="E134" s="273"/>
      <c r="F134" s="431"/>
    </row>
    <row r="135" spans="1:6">
      <c r="A135" s="429"/>
      <c r="B135" s="378"/>
      <c r="C135" s="272"/>
      <c r="D135" s="270"/>
      <c r="E135" s="271"/>
      <c r="F135" s="431"/>
    </row>
    <row r="136" spans="1:6" ht="16.5">
      <c r="A136" s="429" t="s">
        <v>57</v>
      </c>
      <c r="B136" s="378" t="s">
        <v>1462</v>
      </c>
      <c r="C136" s="272">
        <v>186</v>
      </c>
      <c r="D136" s="140" t="s">
        <v>575</v>
      </c>
      <c r="E136" s="274"/>
      <c r="F136" s="431"/>
    </row>
    <row r="137" spans="1:6">
      <c r="A137" s="429"/>
      <c r="B137" s="379"/>
      <c r="C137" s="272"/>
      <c r="D137" s="270"/>
      <c r="E137" s="271"/>
      <c r="F137" s="431"/>
    </row>
    <row r="138" spans="1:6">
      <c r="A138" s="126"/>
      <c r="B138" s="111" t="s">
        <v>580</v>
      </c>
      <c r="C138" s="127"/>
      <c r="D138" s="128"/>
      <c r="E138" s="129"/>
      <c r="F138" s="431"/>
    </row>
    <row r="139" spans="1:6">
      <c r="A139" s="126"/>
      <c r="B139" s="133" t="s">
        <v>1662</v>
      </c>
      <c r="C139" s="127"/>
      <c r="D139" s="128"/>
      <c r="E139" s="129"/>
      <c r="F139" s="431"/>
    </row>
    <row r="140" spans="1:6">
      <c r="A140" s="126" t="s">
        <v>54</v>
      </c>
      <c r="B140" s="735" t="s">
        <v>1463</v>
      </c>
      <c r="C140" s="155">
        <v>8.76</v>
      </c>
      <c r="D140" s="128" t="s">
        <v>215</v>
      </c>
      <c r="E140" s="129"/>
      <c r="F140" s="431"/>
    </row>
    <row r="141" spans="1:6">
      <c r="A141" s="429"/>
      <c r="B141" s="378"/>
      <c r="C141" s="272"/>
      <c r="D141" s="270"/>
      <c r="E141" s="271"/>
      <c r="F141" s="431"/>
    </row>
    <row r="142" spans="1:6">
      <c r="A142" s="126"/>
      <c r="B142" s="111" t="s">
        <v>549</v>
      </c>
      <c r="C142" s="145"/>
      <c r="D142" s="128"/>
      <c r="E142" s="129"/>
      <c r="F142" s="431"/>
    </row>
    <row r="143" spans="1:6">
      <c r="A143" s="126"/>
      <c r="B143" s="134"/>
      <c r="C143" s="145"/>
      <c r="D143" s="128"/>
      <c r="E143" s="129"/>
      <c r="F143" s="431"/>
    </row>
    <row r="144" spans="1:6" ht="18.75" customHeight="1">
      <c r="A144" s="126"/>
      <c r="B144" s="190" t="s">
        <v>667</v>
      </c>
      <c r="C144" s="145"/>
      <c r="D144" s="128"/>
      <c r="E144" s="129"/>
      <c r="F144" s="431"/>
    </row>
    <row r="145" spans="1:6" ht="18" customHeight="1">
      <c r="A145" s="126"/>
      <c r="B145" s="190" t="s">
        <v>671</v>
      </c>
      <c r="C145" s="145"/>
      <c r="D145" s="128"/>
      <c r="E145" s="129"/>
      <c r="F145" s="431"/>
    </row>
    <row r="146" spans="1:6" ht="28.5">
      <c r="A146" s="126"/>
      <c r="B146" s="190" t="s">
        <v>669</v>
      </c>
      <c r="C146" s="145"/>
      <c r="D146" s="128"/>
      <c r="E146" s="129"/>
      <c r="F146" s="431"/>
    </row>
    <row r="147" spans="1:6">
      <c r="A147" s="126"/>
      <c r="B147" s="190" t="s">
        <v>670</v>
      </c>
      <c r="C147" s="145"/>
      <c r="D147" s="128"/>
      <c r="E147" s="129"/>
      <c r="F147" s="431"/>
    </row>
    <row r="148" spans="1:6">
      <c r="A148" s="126"/>
      <c r="B148" s="167"/>
      <c r="C148" s="145"/>
      <c r="D148" s="128"/>
      <c r="E148" s="129"/>
      <c r="F148" s="431"/>
    </row>
    <row r="149" spans="1:6">
      <c r="A149" s="126" t="s">
        <v>49</v>
      </c>
      <c r="B149" s="134" t="s">
        <v>649</v>
      </c>
      <c r="C149" s="145"/>
      <c r="D149" s="128"/>
      <c r="E149" s="129"/>
      <c r="F149" s="431"/>
    </row>
    <row r="150" spans="1:6" ht="16.5">
      <c r="A150" s="126"/>
      <c r="B150" s="134" t="s">
        <v>647</v>
      </c>
      <c r="C150" s="145">
        <v>125</v>
      </c>
      <c r="D150" s="128" t="s">
        <v>575</v>
      </c>
      <c r="E150" s="129"/>
      <c r="F150" s="431"/>
    </row>
    <row r="151" spans="1:6">
      <c r="A151" s="429"/>
      <c r="B151" s="378"/>
      <c r="C151" s="272"/>
      <c r="D151" s="270"/>
      <c r="E151" s="271"/>
      <c r="F151" s="431"/>
    </row>
    <row r="152" spans="1:6">
      <c r="A152" s="429"/>
      <c r="B152" s="378"/>
      <c r="C152" s="272"/>
      <c r="D152" s="270"/>
      <c r="E152" s="271"/>
      <c r="F152" s="431"/>
    </row>
    <row r="153" spans="1:6">
      <c r="A153" s="429"/>
      <c r="B153" s="421"/>
      <c r="C153" s="272"/>
      <c r="D153" s="270"/>
      <c r="E153" s="271"/>
      <c r="F153" s="431"/>
    </row>
    <row r="154" spans="1:6">
      <c r="A154" s="429"/>
      <c r="B154" s="421"/>
      <c r="C154" s="272"/>
      <c r="D154" s="270"/>
      <c r="E154" s="271"/>
      <c r="F154" s="431"/>
    </row>
    <row r="155" spans="1:6">
      <c r="A155" s="429"/>
      <c r="B155" s="421"/>
      <c r="C155" s="272"/>
      <c r="D155" s="270"/>
      <c r="E155" s="271"/>
      <c r="F155" s="431"/>
    </row>
    <row r="156" spans="1:6">
      <c r="A156" s="429"/>
      <c r="B156" s="421"/>
      <c r="C156" s="272"/>
      <c r="D156" s="270"/>
      <c r="E156" s="271"/>
      <c r="F156" s="431"/>
    </row>
    <row r="157" spans="1:6">
      <c r="A157" s="429"/>
      <c r="B157" s="421"/>
      <c r="C157" s="272"/>
      <c r="D157" s="270"/>
      <c r="E157" s="271"/>
      <c r="F157" s="431"/>
    </row>
    <row r="158" spans="1:6">
      <c r="A158" s="429"/>
      <c r="B158" s="421"/>
      <c r="C158" s="272"/>
      <c r="D158" s="270"/>
      <c r="E158" s="271"/>
      <c r="F158" s="431"/>
    </row>
    <row r="159" spans="1:6">
      <c r="A159" s="429"/>
      <c r="B159" s="421"/>
      <c r="C159" s="272"/>
      <c r="D159" s="270"/>
      <c r="E159" s="271"/>
      <c r="F159" s="431"/>
    </row>
    <row r="160" spans="1:6">
      <c r="A160" s="429"/>
      <c r="B160" s="421"/>
      <c r="C160" s="272"/>
      <c r="D160" s="270"/>
      <c r="E160" s="271"/>
      <c r="F160" s="431"/>
    </row>
    <row r="161" spans="1:6">
      <c r="A161" s="429"/>
      <c r="B161" s="421"/>
      <c r="C161" s="272"/>
      <c r="D161" s="270"/>
      <c r="E161" s="271"/>
      <c r="F161" s="431"/>
    </row>
    <row r="162" spans="1:6">
      <c r="A162" s="429"/>
      <c r="B162" s="422" t="s">
        <v>1481</v>
      </c>
      <c r="C162" s="272"/>
      <c r="D162" s="270"/>
      <c r="E162" s="271"/>
      <c r="F162" s="737"/>
    </row>
    <row r="163" spans="1:6">
      <c r="A163" s="429"/>
      <c r="B163" s="421"/>
      <c r="C163" s="272"/>
      <c r="D163" s="270"/>
      <c r="E163" s="271"/>
      <c r="F163" s="738"/>
    </row>
    <row r="164" spans="1:6">
      <c r="A164" s="432"/>
      <c r="B164" s="433"/>
      <c r="C164" s="434"/>
      <c r="D164" s="435"/>
      <c r="E164" s="436"/>
      <c r="F164" s="739"/>
    </row>
    <row r="165" spans="1:6">
      <c r="A165" s="440"/>
      <c r="B165" s="441"/>
      <c r="C165" s="442"/>
      <c r="D165" s="443"/>
      <c r="E165" s="444"/>
      <c r="F165" s="740"/>
    </row>
    <row r="166" spans="1:6">
      <c r="A166" s="429"/>
      <c r="B166" s="422" t="s">
        <v>1482</v>
      </c>
      <c r="C166" s="272"/>
      <c r="D166" s="270"/>
      <c r="E166" s="271"/>
      <c r="F166" s="741"/>
    </row>
    <row r="167" spans="1:6">
      <c r="A167" s="429"/>
      <c r="B167" s="421"/>
      <c r="C167" s="272"/>
      <c r="D167" s="270"/>
      <c r="E167" s="271"/>
      <c r="F167" s="431"/>
    </row>
    <row r="168" spans="1:6">
      <c r="A168" s="429"/>
      <c r="B168" s="169" t="s">
        <v>237</v>
      </c>
      <c r="C168" s="272"/>
      <c r="D168" s="270"/>
      <c r="E168" s="343"/>
      <c r="F168" s="431"/>
    </row>
    <row r="169" spans="1:6">
      <c r="A169" s="429"/>
      <c r="B169" s="169" t="s">
        <v>238</v>
      </c>
      <c r="C169" s="272"/>
      <c r="D169" s="270"/>
      <c r="E169" s="343"/>
      <c r="F169" s="431"/>
    </row>
    <row r="170" spans="1:6">
      <c r="A170" s="429"/>
      <c r="B170" s="387"/>
      <c r="C170" s="272"/>
      <c r="D170" s="270"/>
      <c r="E170" s="343"/>
      <c r="F170" s="431"/>
    </row>
    <row r="171" spans="1:6">
      <c r="A171" s="429" t="s">
        <v>49</v>
      </c>
      <c r="B171" s="173" t="s">
        <v>908</v>
      </c>
      <c r="C171" s="175"/>
      <c r="D171" s="171"/>
      <c r="E171" s="176"/>
      <c r="F171" s="431"/>
    </row>
    <row r="172" spans="1:6">
      <c r="A172" s="429"/>
      <c r="B172" s="173" t="s">
        <v>909</v>
      </c>
      <c r="C172" s="175"/>
      <c r="D172" s="171"/>
      <c r="E172" s="176"/>
      <c r="F172" s="431"/>
    </row>
    <row r="173" spans="1:6">
      <c r="A173" s="429"/>
      <c r="B173" s="173" t="s">
        <v>910</v>
      </c>
      <c r="C173" s="175"/>
      <c r="D173" s="171"/>
      <c r="E173" s="176"/>
      <c r="F173" s="431"/>
    </row>
    <row r="174" spans="1:6">
      <c r="A174" s="429"/>
      <c r="B174" s="173" t="s">
        <v>911</v>
      </c>
      <c r="C174" s="175"/>
      <c r="D174" s="171"/>
      <c r="E174" s="176"/>
      <c r="F174" s="431"/>
    </row>
    <row r="175" spans="1:6">
      <c r="A175" s="429"/>
      <c r="B175" s="173" t="s">
        <v>912</v>
      </c>
      <c r="C175" s="175"/>
      <c r="D175" s="171"/>
      <c r="E175" s="176"/>
      <c r="F175" s="431"/>
    </row>
    <row r="176" spans="1:6">
      <c r="A176" s="429"/>
      <c r="B176" s="173" t="s">
        <v>913</v>
      </c>
      <c r="C176" s="175"/>
      <c r="D176" s="171"/>
      <c r="E176" s="176"/>
      <c r="F176" s="431"/>
    </row>
    <row r="177" spans="1:6">
      <c r="A177" s="429"/>
      <c r="B177" s="173" t="s">
        <v>914</v>
      </c>
      <c r="C177" s="175"/>
      <c r="D177" s="171"/>
      <c r="E177" s="176"/>
      <c r="F177" s="431"/>
    </row>
    <row r="178" spans="1:6" ht="16.5">
      <c r="A178" s="429"/>
      <c r="B178" s="173" t="s">
        <v>923</v>
      </c>
      <c r="C178" s="175">
        <v>120</v>
      </c>
      <c r="D178" s="128" t="s">
        <v>575</v>
      </c>
      <c r="E178" s="176"/>
      <c r="F178" s="431"/>
    </row>
    <row r="179" spans="1:6">
      <c r="A179" s="429"/>
      <c r="B179" s="378"/>
      <c r="C179" s="272"/>
      <c r="D179" s="270"/>
      <c r="E179" s="271"/>
      <c r="F179" s="431"/>
    </row>
    <row r="180" spans="1:6">
      <c r="A180" s="429"/>
      <c r="B180" s="180" t="s">
        <v>241</v>
      </c>
      <c r="C180" s="272"/>
      <c r="D180" s="270"/>
      <c r="E180" s="271"/>
      <c r="F180" s="431"/>
    </row>
    <row r="181" spans="1:6">
      <c r="A181" s="429"/>
      <c r="B181" s="180"/>
      <c r="C181" s="388"/>
      <c r="D181" s="389"/>
      <c r="E181" s="390"/>
      <c r="F181" s="431"/>
    </row>
    <row r="182" spans="1:6">
      <c r="A182" s="429"/>
      <c r="B182" s="111" t="s">
        <v>242</v>
      </c>
      <c r="C182" s="388"/>
      <c r="D182" s="389"/>
      <c r="E182" s="390"/>
      <c r="F182" s="431"/>
    </row>
    <row r="183" spans="1:6">
      <c r="A183" s="429"/>
      <c r="B183" s="180"/>
      <c r="C183" s="388"/>
      <c r="D183" s="389"/>
      <c r="E183" s="390"/>
      <c r="F183" s="431"/>
    </row>
    <row r="184" spans="1:6">
      <c r="A184" s="126"/>
      <c r="B184" s="184" t="s">
        <v>243</v>
      </c>
      <c r="C184" s="185"/>
      <c r="D184" s="128"/>
      <c r="E184" s="160"/>
      <c r="F184" s="431"/>
    </row>
    <row r="185" spans="1:6" ht="28.5">
      <c r="A185" s="126"/>
      <c r="B185" s="184" t="s">
        <v>562</v>
      </c>
      <c r="C185" s="185"/>
      <c r="D185" s="128"/>
      <c r="E185" s="160"/>
      <c r="F185" s="431"/>
    </row>
    <row r="186" spans="1:6" ht="18" customHeight="1">
      <c r="A186" s="126" t="s">
        <v>50</v>
      </c>
      <c r="B186" s="186" t="s">
        <v>1466</v>
      </c>
      <c r="C186" s="185"/>
      <c r="D186" s="128"/>
      <c r="E186" s="160"/>
      <c r="F186" s="431"/>
    </row>
    <row r="187" spans="1:6">
      <c r="A187" s="126"/>
      <c r="B187" s="134" t="s">
        <v>1467</v>
      </c>
      <c r="C187" s="145">
        <v>1</v>
      </c>
      <c r="D187" s="128" t="s">
        <v>51</v>
      </c>
      <c r="E187" s="160"/>
      <c r="F187" s="431"/>
    </row>
    <row r="188" spans="1:6">
      <c r="A188" s="429"/>
      <c r="B188" s="180"/>
      <c r="C188" s="388"/>
      <c r="D188" s="389"/>
      <c r="E188" s="390"/>
      <c r="F188" s="431"/>
    </row>
    <row r="189" spans="1:6">
      <c r="A189" s="126"/>
      <c r="B189" s="111" t="s">
        <v>218</v>
      </c>
      <c r="C189" s="289"/>
      <c r="D189" s="128"/>
      <c r="E189" s="160"/>
      <c r="F189" s="431"/>
    </row>
    <row r="190" spans="1:6">
      <c r="A190" s="126"/>
      <c r="B190" s="111" t="s">
        <v>246</v>
      </c>
      <c r="C190" s="145"/>
      <c r="D190" s="128"/>
      <c r="E190" s="160"/>
      <c r="F190" s="431"/>
    </row>
    <row r="191" spans="1:6">
      <c r="A191" s="126"/>
      <c r="B191" s="111" t="s">
        <v>247</v>
      </c>
      <c r="C191" s="145"/>
      <c r="D191" s="128"/>
      <c r="E191" s="160"/>
      <c r="F191" s="431"/>
    </row>
    <row r="192" spans="1:6">
      <c r="A192" s="126"/>
      <c r="B192" s="133" t="s">
        <v>540</v>
      </c>
      <c r="C192" s="145"/>
      <c r="D192" s="128"/>
      <c r="E192" s="160"/>
      <c r="F192" s="431"/>
    </row>
    <row r="193" spans="1:6">
      <c r="A193" s="126" t="s">
        <v>52</v>
      </c>
      <c r="B193" s="134" t="s">
        <v>248</v>
      </c>
      <c r="C193" s="145"/>
      <c r="D193" s="128"/>
      <c r="E193" s="160"/>
      <c r="F193" s="431"/>
    </row>
    <row r="194" spans="1:6" ht="16.5">
      <c r="A194" s="126"/>
      <c r="B194" s="134" t="s">
        <v>576</v>
      </c>
      <c r="C194" s="145">
        <v>125</v>
      </c>
      <c r="D194" s="128" t="s">
        <v>575</v>
      </c>
      <c r="E194" s="160"/>
      <c r="F194" s="431"/>
    </row>
    <row r="195" spans="1:6">
      <c r="A195" s="429"/>
      <c r="B195" s="386"/>
      <c r="C195" s="272"/>
      <c r="D195" s="270"/>
      <c r="E195" s="271"/>
      <c r="F195" s="431"/>
    </row>
    <row r="196" spans="1:6">
      <c r="A196" s="429"/>
      <c r="B196" s="111" t="s">
        <v>219</v>
      </c>
      <c r="C196" s="272"/>
      <c r="D196" s="270"/>
      <c r="E196" s="271"/>
      <c r="F196" s="431"/>
    </row>
    <row r="197" spans="1:6">
      <c r="A197" s="429"/>
      <c r="B197" s="111" t="s">
        <v>220</v>
      </c>
      <c r="C197" s="272"/>
      <c r="D197" s="270"/>
      <c r="E197" s="271"/>
      <c r="F197" s="431"/>
    </row>
    <row r="198" spans="1:6">
      <c r="A198" s="429"/>
      <c r="B198" s="379"/>
      <c r="C198" s="272"/>
      <c r="D198" s="270"/>
      <c r="E198" s="271"/>
      <c r="F198" s="431"/>
    </row>
    <row r="199" spans="1:6">
      <c r="A199" s="429"/>
      <c r="B199" s="182" t="s">
        <v>942</v>
      </c>
      <c r="C199" s="145"/>
      <c r="D199" s="128"/>
      <c r="E199" s="160"/>
      <c r="F199" s="431"/>
    </row>
    <row r="200" spans="1:6">
      <c r="A200" s="429" t="s">
        <v>53</v>
      </c>
      <c r="B200" s="134" t="s">
        <v>943</v>
      </c>
      <c r="C200" s="145"/>
      <c r="D200" s="128"/>
      <c r="E200" s="160"/>
      <c r="F200" s="431"/>
    </row>
    <row r="201" spans="1:6">
      <c r="A201" s="429"/>
      <c r="B201" s="134" t="s">
        <v>944</v>
      </c>
      <c r="C201" s="145"/>
      <c r="D201" s="128"/>
      <c r="E201" s="160"/>
      <c r="F201" s="431"/>
    </row>
    <row r="202" spans="1:6">
      <c r="A202" s="429"/>
      <c r="B202" s="134" t="s">
        <v>945</v>
      </c>
      <c r="C202" s="145"/>
      <c r="D202" s="128"/>
      <c r="E202" s="160"/>
      <c r="F202" s="431"/>
    </row>
    <row r="203" spans="1:6">
      <c r="A203" s="429"/>
      <c r="B203" s="134" t="s">
        <v>946</v>
      </c>
      <c r="C203" s="145"/>
      <c r="D203" s="128"/>
      <c r="E203" s="160"/>
      <c r="F203" s="431"/>
    </row>
    <row r="204" spans="1:6">
      <c r="A204" s="429"/>
      <c r="B204" s="134" t="s">
        <v>947</v>
      </c>
      <c r="C204" s="145"/>
      <c r="D204" s="128"/>
      <c r="E204" s="160"/>
      <c r="F204" s="431"/>
    </row>
    <row r="205" spans="1:6" ht="16.5">
      <c r="A205" s="429"/>
      <c r="B205" s="134" t="s">
        <v>948</v>
      </c>
      <c r="C205" s="145">
        <v>260</v>
      </c>
      <c r="D205" s="128" t="s">
        <v>575</v>
      </c>
      <c r="E205" s="160"/>
      <c r="F205" s="431"/>
    </row>
    <row r="206" spans="1:6">
      <c r="A206" s="429"/>
      <c r="B206" s="378"/>
      <c r="C206" s="272"/>
      <c r="D206" s="267"/>
      <c r="E206" s="273"/>
      <c r="F206" s="431"/>
    </row>
    <row r="207" spans="1:6" ht="71.25">
      <c r="A207" s="126"/>
      <c r="B207" s="190" t="s">
        <v>905</v>
      </c>
      <c r="C207" s="145"/>
      <c r="D207" s="128"/>
      <c r="E207" s="160"/>
      <c r="F207" s="431"/>
    </row>
    <row r="208" spans="1:6">
      <c r="A208" s="126" t="s">
        <v>54</v>
      </c>
      <c r="B208" s="134" t="s">
        <v>265</v>
      </c>
      <c r="C208" s="145"/>
      <c r="D208" s="128"/>
      <c r="E208" s="160"/>
      <c r="F208" s="431"/>
    </row>
    <row r="209" spans="1:6" ht="16.5">
      <c r="A209" s="126"/>
      <c r="B209" s="134" t="s">
        <v>251</v>
      </c>
      <c r="C209" s="145">
        <v>125</v>
      </c>
      <c r="D209" s="128" t="s">
        <v>575</v>
      </c>
      <c r="E209" s="160"/>
      <c r="F209" s="431"/>
    </row>
    <row r="210" spans="1:6">
      <c r="A210" s="429"/>
      <c r="B210" s="378"/>
      <c r="C210" s="272"/>
      <c r="D210" s="270"/>
      <c r="E210" s="271"/>
      <c r="F210" s="430"/>
    </row>
    <row r="211" spans="1:6">
      <c r="A211" s="429"/>
      <c r="B211" s="378"/>
      <c r="C211" s="272"/>
      <c r="D211" s="267"/>
      <c r="E211" s="273"/>
      <c r="F211" s="430"/>
    </row>
    <row r="212" spans="1:6">
      <c r="A212" s="429"/>
      <c r="B212" s="421"/>
      <c r="C212" s="409"/>
      <c r="D212" s="267"/>
      <c r="E212" s="439"/>
      <c r="F212" s="445"/>
    </row>
    <row r="213" spans="1:6">
      <c r="A213" s="429"/>
      <c r="B213" s="422" t="s">
        <v>1481</v>
      </c>
      <c r="C213" s="409"/>
      <c r="D213" s="267"/>
      <c r="E213" s="439"/>
      <c r="F213" s="859"/>
    </row>
    <row r="214" spans="1:6">
      <c r="A214" s="429"/>
      <c r="B214" s="421"/>
      <c r="C214" s="409"/>
      <c r="D214" s="267"/>
      <c r="E214" s="439"/>
      <c r="F214" s="860"/>
    </row>
    <row r="215" spans="1:6">
      <c r="A215" s="432"/>
      <c r="B215" s="433"/>
      <c r="C215" s="446"/>
      <c r="D215" s="447"/>
      <c r="E215" s="448"/>
      <c r="F215" s="861"/>
    </row>
    <row r="216" spans="1:6">
      <c r="A216" s="440"/>
      <c r="B216" s="441"/>
      <c r="C216" s="449"/>
      <c r="D216" s="450"/>
      <c r="E216" s="451"/>
      <c r="F216" s="859"/>
    </row>
    <row r="217" spans="1:6">
      <c r="A217" s="429"/>
      <c r="B217" s="422" t="s">
        <v>1482</v>
      </c>
      <c r="C217" s="409"/>
      <c r="D217" s="267"/>
      <c r="E217" s="439"/>
      <c r="F217" s="861"/>
    </row>
    <row r="218" spans="1:6">
      <c r="A218" s="429"/>
      <c r="B218" s="421"/>
      <c r="C218" s="409"/>
      <c r="D218" s="267"/>
      <c r="E218" s="439"/>
      <c r="F218" s="445"/>
    </row>
    <row r="219" spans="1:6">
      <c r="A219" s="429"/>
      <c r="B219" s="421"/>
      <c r="C219" s="409"/>
      <c r="D219" s="267"/>
      <c r="E219" s="439"/>
      <c r="F219" s="445"/>
    </row>
    <row r="220" spans="1:6">
      <c r="A220" s="429"/>
      <c r="B220" s="421"/>
      <c r="C220" s="409"/>
      <c r="D220" s="267"/>
      <c r="E220" s="439"/>
      <c r="F220" s="445"/>
    </row>
    <row r="221" spans="1:6">
      <c r="A221" s="429"/>
      <c r="B221" s="421"/>
      <c r="C221" s="409"/>
      <c r="D221" s="267"/>
      <c r="E221" s="439"/>
      <c r="F221" s="445"/>
    </row>
    <row r="222" spans="1:6">
      <c r="A222" s="126"/>
      <c r="B222" s="437" t="s">
        <v>252</v>
      </c>
      <c r="C222" s="127"/>
      <c r="D222" s="128"/>
      <c r="E222" s="160"/>
      <c r="F222" s="438"/>
    </row>
    <row r="223" spans="1:6">
      <c r="A223" s="126"/>
      <c r="B223" s="133" t="s">
        <v>654</v>
      </c>
      <c r="C223" s="145"/>
      <c r="D223" s="128"/>
      <c r="E223" s="160"/>
      <c r="F223" s="189"/>
    </row>
    <row r="224" spans="1:6">
      <c r="A224" s="126"/>
      <c r="B224" s="133" t="s">
        <v>655</v>
      </c>
      <c r="C224" s="145"/>
      <c r="D224" s="128"/>
      <c r="E224" s="160"/>
      <c r="F224" s="189"/>
    </row>
    <row r="225" spans="1:6">
      <c r="A225" s="126"/>
      <c r="B225" s="133"/>
      <c r="C225" s="145"/>
      <c r="D225" s="128"/>
      <c r="E225" s="160"/>
      <c r="F225" s="189"/>
    </row>
    <row r="226" spans="1:6">
      <c r="A226" s="126"/>
      <c r="B226" s="134" t="s">
        <v>253</v>
      </c>
      <c r="C226" s="145"/>
      <c r="D226" s="128"/>
      <c r="E226" s="160"/>
      <c r="F226" s="189"/>
    </row>
    <row r="227" spans="1:6">
      <c r="A227" s="126"/>
      <c r="B227" s="134" t="s">
        <v>254</v>
      </c>
      <c r="C227" s="145"/>
      <c r="D227" s="128"/>
      <c r="E227" s="160"/>
      <c r="F227" s="189"/>
    </row>
    <row r="228" spans="1:6" ht="16.5">
      <c r="A228" s="126" t="s">
        <v>49</v>
      </c>
      <c r="B228" s="134" t="s">
        <v>255</v>
      </c>
      <c r="C228" s="145">
        <v>125</v>
      </c>
      <c r="D228" s="128" t="s">
        <v>575</v>
      </c>
      <c r="E228" s="160"/>
      <c r="F228" s="431"/>
    </row>
    <row r="229" spans="1:6">
      <c r="A229" s="429"/>
      <c r="B229" s="378"/>
      <c r="C229" s="272"/>
      <c r="D229" s="270"/>
      <c r="E229" s="271"/>
      <c r="F229" s="430"/>
    </row>
    <row r="230" spans="1:6">
      <c r="A230" s="429"/>
      <c r="B230" s="378"/>
      <c r="C230" s="272"/>
      <c r="D230" s="270"/>
      <c r="E230" s="271"/>
      <c r="F230" s="430"/>
    </row>
    <row r="231" spans="1:6">
      <c r="A231" s="429"/>
      <c r="B231" s="378"/>
      <c r="C231" s="272"/>
      <c r="D231" s="270"/>
      <c r="E231" s="271"/>
      <c r="F231" s="430"/>
    </row>
    <row r="232" spans="1:6">
      <c r="A232" s="429"/>
      <c r="B232" s="378"/>
      <c r="C232" s="272"/>
      <c r="D232" s="270"/>
      <c r="E232" s="271"/>
      <c r="F232" s="430"/>
    </row>
    <row r="233" spans="1:6">
      <c r="A233" s="429"/>
      <c r="B233" s="378"/>
      <c r="C233" s="272"/>
      <c r="D233" s="270"/>
      <c r="E233" s="271"/>
      <c r="F233" s="452"/>
    </row>
    <row r="234" spans="1:6">
      <c r="A234" s="429"/>
      <c r="B234" s="380"/>
      <c r="C234" s="272"/>
      <c r="D234" s="270"/>
      <c r="E234" s="271"/>
      <c r="F234" s="430"/>
    </row>
    <row r="235" spans="1:6" ht="16.899999999999999" customHeight="1">
      <c r="A235" s="429"/>
      <c r="B235" s="376" t="s">
        <v>1459</v>
      </c>
      <c r="C235" s="272"/>
      <c r="D235" s="270"/>
      <c r="E235" s="275"/>
      <c r="F235" s="453"/>
    </row>
    <row r="236" spans="1:6" ht="16.899999999999999" customHeight="1" thickBot="1">
      <c r="A236" s="429"/>
      <c r="B236" s="381" t="s">
        <v>64</v>
      </c>
      <c r="C236" s="272"/>
      <c r="D236" s="270"/>
      <c r="E236" s="275"/>
      <c r="F236" s="454"/>
    </row>
    <row r="237" spans="1:6" ht="16.899999999999999" customHeight="1" thickTop="1">
      <c r="A237" s="429"/>
      <c r="B237" s="381"/>
      <c r="C237" s="272"/>
      <c r="D237" s="270"/>
      <c r="E237" s="275"/>
      <c r="F237" s="430"/>
    </row>
    <row r="238" spans="1:6" ht="16.899999999999999" customHeight="1">
      <c r="A238" s="429"/>
      <c r="B238" s="381"/>
      <c r="C238" s="272"/>
      <c r="D238" s="270"/>
      <c r="E238" s="275"/>
      <c r="F238" s="430"/>
    </row>
    <row r="239" spans="1:6">
      <c r="A239" s="429"/>
      <c r="B239" s="380"/>
      <c r="C239" s="272"/>
      <c r="D239" s="270"/>
      <c r="E239" s="271"/>
      <c r="F239" s="430"/>
    </row>
    <row r="240" spans="1:6">
      <c r="A240" s="429"/>
      <c r="B240" s="380" t="s">
        <v>1962</v>
      </c>
      <c r="C240" s="272"/>
      <c r="D240" s="270"/>
      <c r="E240" s="271"/>
      <c r="F240" s="453"/>
    </row>
    <row r="241" spans="1:6" ht="213.75">
      <c r="A241" s="1257" t="s">
        <v>50</v>
      </c>
      <c r="B241" s="1256" t="s">
        <v>1963</v>
      </c>
      <c r="C241" s="1259">
        <v>1</v>
      </c>
      <c r="D241" s="1260" t="s">
        <v>31</v>
      </c>
      <c r="E241" s="1261"/>
      <c r="F241" s="1262"/>
    </row>
    <row r="242" spans="1:6">
      <c r="A242" s="429"/>
      <c r="B242" s="378"/>
      <c r="C242" s="272"/>
      <c r="D242" s="270"/>
      <c r="E242" s="271"/>
      <c r="F242" s="430"/>
    </row>
    <row r="243" spans="1:6">
      <c r="A243" s="429"/>
      <c r="B243" s="1258" t="s">
        <v>1962</v>
      </c>
      <c r="C243" s="272"/>
      <c r="D243" s="270"/>
      <c r="E243" s="271"/>
      <c r="F243" s="452"/>
    </row>
    <row r="244" spans="1:6" ht="15" thickBot="1">
      <c r="A244" s="429"/>
      <c r="B244" s="378" t="s">
        <v>64</v>
      </c>
      <c r="C244" s="272"/>
      <c r="D244" s="270"/>
      <c r="E244" s="271"/>
      <c r="F244" s="454"/>
    </row>
    <row r="245" spans="1:6" ht="15" thickTop="1">
      <c r="A245" s="429"/>
      <c r="B245" s="378"/>
      <c r="C245" s="272"/>
      <c r="D245" s="270"/>
      <c r="E245" s="271"/>
      <c r="F245" s="430"/>
    </row>
    <row r="246" spans="1:6">
      <c r="A246" s="429"/>
      <c r="B246" s="380"/>
      <c r="C246" s="272"/>
      <c r="D246" s="270"/>
      <c r="E246" s="271"/>
      <c r="F246" s="430"/>
    </row>
    <row r="257" spans="1:6">
      <c r="A257" s="455"/>
      <c r="B257" s="456"/>
      <c r="C257" s="457"/>
      <c r="D257" s="458"/>
      <c r="E257" s="459"/>
      <c r="F257" s="460"/>
    </row>
    <row r="258" spans="1:6">
      <c r="A258" s="362"/>
      <c r="F258" s="297"/>
    </row>
    <row r="259" spans="1:6">
      <c r="A259" s="362"/>
      <c r="F259" s="297"/>
    </row>
    <row r="260" spans="1:6">
      <c r="A260" s="362"/>
      <c r="B260" s="382" t="str">
        <f>+B3</f>
        <v>BILL No. 15: EXTERNAL WORKS</v>
      </c>
      <c r="F260" s="297"/>
    </row>
    <row r="261" spans="1:6">
      <c r="A261" s="362"/>
      <c r="F261" s="297"/>
    </row>
    <row r="262" spans="1:6">
      <c r="A262" s="362"/>
      <c r="B262" s="382" t="str">
        <f>+'2nd Floor'!B252</f>
        <v>SUMMARY</v>
      </c>
      <c r="F262" s="297"/>
    </row>
    <row r="263" spans="1:6">
      <c r="A263" s="362"/>
      <c r="B263" s="382"/>
      <c r="F263" s="297"/>
    </row>
    <row r="264" spans="1:6">
      <c r="A264" s="362"/>
      <c r="B264" s="461" t="str">
        <f>B57</f>
        <v>COMPOUND WALL</v>
      </c>
      <c r="F264" s="297"/>
    </row>
    <row r="265" spans="1:6">
      <c r="A265" s="362"/>
      <c r="F265" s="297"/>
    </row>
    <row r="266" spans="1:6">
      <c r="A266" s="362"/>
      <c r="B266" s="383" t="s">
        <v>1444</v>
      </c>
      <c r="F266" s="297"/>
    </row>
    <row r="267" spans="1:6">
      <c r="A267" s="362"/>
      <c r="B267" s="383"/>
      <c r="F267" s="297"/>
    </row>
    <row r="268" spans="1:6">
      <c r="A268" s="362"/>
      <c r="B268" s="383" t="s">
        <v>1453</v>
      </c>
      <c r="F268" s="297"/>
    </row>
    <row r="269" spans="1:6">
      <c r="A269" s="362"/>
      <c r="F269" s="297"/>
    </row>
    <row r="270" spans="1:6">
      <c r="A270" s="362"/>
      <c r="B270" s="367" t="s">
        <v>1459</v>
      </c>
      <c r="F270" s="297"/>
    </row>
    <row r="271" spans="1:6">
      <c r="A271" s="362"/>
      <c r="F271" s="297"/>
    </row>
    <row r="272" spans="1:6">
      <c r="A272" s="362"/>
      <c r="B272" s="367" t="s">
        <v>1962</v>
      </c>
      <c r="F272" s="297"/>
    </row>
    <row r="273" spans="1:6">
      <c r="A273" s="362"/>
      <c r="F273" s="297"/>
    </row>
    <row r="274" spans="1:6">
      <c r="A274" s="362"/>
      <c r="F274" s="297"/>
    </row>
    <row r="275" spans="1:6">
      <c r="A275" s="362"/>
      <c r="F275" s="297"/>
    </row>
    <row r="276" spans="1:6">
      <c r="A276" s="362"/>
      <c r="F276" s="297"/>
    </row>
    <row r="277" spans="1:6">
      <c r="A277" s="362"/>
      <c r="F277" s="297"/>
    </row>
    <row r="278" spans="1:6">
      <c r="A278" s="362"/>
      <c r="F278" s="297"/>
    </row>
    <row r="279" spans="1:6">
      <c r="A279" s="362"/>
      <c r="F279" s="297"/>
    </row>
    <row r="280" spans="1:6">
      <c r="A280" s="362"/>
      <c r="F280" s="297"/>
    </row>
    <row r="281" spans="1:6">
      <c r="A281" s="362"/>
      <c r="F281" s="297"/>
    </row>
    <row r="282" spans="1:6">
      <c r="A282" s="362"/>
      <c r="F282" s="297"/>
    </row>
    <row r="283" spans="1:6">
      <c r="A283" s="362"/>
      <c r="F283" s="297"/>
    </row>
    <row r="284" spans="1:6">
      <c r="A284" s="362"/>
      <c r="F284" s="297"/>
    </row>
    <row r="285" spans="1:6">
      <c r="A285" s="362"/>
      <c r="F285" s="297"/>
    </row>
    <row r="286" spans="1:6">
      <c r="A286" s="362"/>
      <c r="F286" s="297"/>
    </row>
    <row r="287" spans="1:6">
      <c r="A287" s="362"/>
      <c r="F287" s="297"/>
    </row>
    <row r="288" spans="1:6">
      <c r="A288" s="362"/>
      <c r="F288" s="297"/>
    </row>
    <row r="289" spans="1:6">
      <c r="A289" s="362"/>
      <c r="F289" s="297"/>
    </row>
    <row r="290" spans="1:6">
      <c r="A290" s="362"/>
      <c r="F290" s="297"/>
    </row>
    <row r="291" spans="1:6">
      <c r="A291" s="362"/>
      <c r="B291" s="384" t="str">
        <f>+B260</f>
        <v>BILL No. 15: EXTERNAL WORKS</v>
      </c>
      <c r="F291" s="304"/>
    </row>
    <row r="292" spans="1:6" ht="15" thickBot="1">
      <c r="A292" s="362"/>
      <c r="B292" s="147" t="s">
        <v>260</v>
      </c>
      <c r="F292" s="303"/>
    </row>
    <row r="293" spans="1:6" ht="15" thickTop="1">
      <c r="A293" s="362"/>
      <c r="B293" s="384"/>
      <c r="F293" s="305"/>
    </row>
    <row r="294" spans="1:6">
      <c r="A294" s="362"/>
      <c r="B294" s="384"/>
      <c r="F294" s="305"/>
    </row>
    <row r="295" spans="1:6">
      <c r="A295" s="362"/>
      <c r="B295" s="384"/>
      <c r="F295" s="305"/>
    </row>
    <row r="296" spans="1:6">
      <c r="A296" s="362"/>
      <c r="B296" s="384"/>
      <c r="F296" s="305"/>
    </row>
    <row r="297" spans="1:6">
      <c r="A297" s="362"/>
      <c r="B297" s="384"/>
      <c r="F297" s="305"/>
    </row>
    <row r="298" spans="1:6">
      <c r="A298" s="362"/>
      <c r="B298" s="384"/>
      <c r="F298" s="305"/>
    </row>
    <row r="299" spans="1:6">
      <c r="A299" s="362"/>
      <c r="B299" s="384"/>
      <c r="F299" s="305"/>
    </row>
    <row r="300" spans="1:6">
      <c r="A300" s="362"/>
      <c r="B300" s="384"/>
      <c r="F300" s="305"/>
    </row>
    <row r="301" spans="1:6">
      <c r="A301" s="362"/>
      <c r="B301" s="384"/>
      <c r="F301" s="305"/>
    </row>
    <row r="302" spans="1:6">
      <c r="A302" s="362"/>
      <c r="B302" s="384"/>
      <c r="F302" s="305"/>
    </row>
    <row r="303" spans="1:6">
      <c r="A303" s="362"/>
      <c r="B303" s="384"/>
      <c r="F303" s="305"/>
    </row>
    <row r="304" spans="1:6">
      <c r="A304" s="362"/>
      <c r="B304" s="384"/>
      <c r="F304" s="305"/>
    </row>
    <row r="305" spans="1:6">
      <c r="A305" s="362"/>
      <c r="B305" s="384"/>
      <c r="F305" s="305"/>
    </row>
    <row r="306" spans="1:6">
      <c r="A306" s="362"/>
      <c r="B306" s="384"/>
      <c r="F306" s="305"/>
    </row>
    <row r="307" spans="1:6">
      <c r="A307" s="362"/>
      <c r="B307" s="384"/>
      <c r="F307" s="305"/>
    </row>
    <row r="308" spans="1:6">
      <c r="A308" s="362"/>
      <c r="B308" s="384"/>
      <c r="F308" s="305"/>
    </row>
    <row r="309" spans="1:6">
      <c r="A309" s="362"/>
      <c r="B309" s="384"/>
      <c r="F309" s="305"/>
    </row>
    <row r="310" spans="1:6">
      <c r="A310" s="362"/>
      <c r="B310" s="384"/>
      <c r="F310" s="305"/>
    </row>
    <row r="311" spans="1:6">
      <c r="A311" s="362"/>
      <c r="B311" s="384"/>
      <c r="F311" s="305"/>
    </row>
    <row r="312" spans="1:6">
      <c r="A312" s="362"/>
      <c r="F312" s="297"/>
    </row>
    <row r="313" spans="1:6" ht="15" thickBot="1">
      <c r="A313" s="362"/>
      <c r="F313" s="297"/>
    </row>
    <row r="314" spans="1:6" ht="15.75" thickTop="1" thickBot="1">
      <c r="A314" s="306"/>
      <c r="B314" s="385"/>
      <c r="C314" s="307"/>
      <c r="D314" s="308"/>
      <c r="E314" s="309"/>
      <c r="F314" s="310"/>
    </row>
  </sheetData>
  <pageMargins left="0.7" right="0.7" top="0.75" bottom="0.75" header="0.3" footer="0.3"/>
  <pageSetup paperSize="9" scale="88" orientation="portrait" r:id="rId1"/>
  <headerFooter alignWithMargins="0">
    <oddFooter>&amp;C&amp;"Cambria,Regular"5/&amp;P</oddFooter>
  </headerFooter>
  <rowBreaks count="1" manualBreakCount="1">
    <brk id="110" max="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92D050"/>
  </sheetPr>
  <dimension ref="A1:K1179"/>
  <sheetViews>
    <sheetView view="pageBreakPreview" zoomScaleNormal="100" zoomScaleSheetLayoutView="100" workbookViewId="0">
      <selection activeCell="B31" sqref="B31"/>
    </sheetView>
  </sheetViews>
  <sheetFormatPr defaultRowHeight="14.25"/>
  <cols>
    <col min="1" max="1" width="6.140625" style="280" bestFit="1" customWidth="1"/>
    <col min="2" max="2" width="50.85546875" style="131" customWidth="1"/>
    <col min="3" max="3" width="9" style="127" customWidth="1"/>
    <col min="4" max="4" width="6.140625" style="118" customWidth="1"/>
    <col min="5" max="5" width="10.85546875" style="137" customWidth="1"/>
    <col min="6" max="6" width="18.42578125" style="281" customWidth="1"/>
    <col min="7" max="7" width="14.140625" style="131" customWidth="1"/>
    <col min="8" max="8" width="14.140625" style="131" bestFit="1" customWidth="1"/>
    <col min="9" max="10" width="14.140625" style="131" customWidth="1"/>
    <col min="11" max="11" width="13.140625" style="282" bestFit="1" customWidth="1"/>
    <col min="12" max="258" width="9.140625" style="131"/>
    <col min="259" max="259" width="4.5703125" style="131" customWidth="1"/>
    <col min="260" max="260" width="41.5703125" style="131" customWidth="1"/>
    <col min="261" max="261" width="9" style="131" customWidth="1"/>
    <col min="262" max="262" width="6.140625" style="131" customWidth="1"/>
    <col min="263" max="263" width="10.85546875" style="131" customWidth="1"/>
    <col min="264" max="264" width="15.42578125" style="131" bestFit="1" customWidth="1"/>
    <col min="265" max="265" width="9.140625" style="131"/>
    <col min="266" max="266" width="11.42578125" style="131" bestFit="1" customWidth="1"/>
    <col min="267" max="514" width="9.140625" style="131"/>
    <col min="515" max="515" width="4.5703125" style="131" customWidth="1"/>
    <col min="516" max="516" width="41.5703125" style="131" customWidth="1"/>
    <col min="517" max="517" width="9" style="131" customWidth="1"/>
    <col min="518" max="518" width="6.140625" style="131" customWidth="1"/>
    <col min="519" max="519" width="10.85546875" style="131" customWidth="1"/>
    <col min="520" max="520" width="15.42578125" style="131" bestFit="1" customWidth="1"/>
    <col min="521" max="521" width="9.140625" style="131"/>
    <col min="522" max="522" width="11.42578125" style="131" bestFit="1" customWidth="1"/>
    <col min="523" max="770" width="9.140625" style="131"/>
    <col min="771" max="771" width="4.5703125" style="131" customWidth="1"/>
    <col min="772" max="772" width="41.5703125" style="131" customWidth="1"/>
    <col min="773" max="773" width="9" style="131" customWidth="1"/>
    <col min="774" max="774" width="6.140625" style="131" customWidth="1"/>
    <col min="775" max="775" width="10.85546875" style="131" customWidth="1"/>
    <col min="776" max="776" width="15.42578125" style="131" bestFit="1" customWidth="1"/>
    <col min="777" max="777" width="9.140625" style="131"/>
    <col min="778" max="778" width="11.42578125" style="131" bestFit="1" customWidth="1"/>
    <col min="779" max="1026" width="9.140625" style="131"/>
    <col min="1027" max="1027" width="4.5703125" style="131" customWidth="1"/>
    <col min="1028" max="1028" width="41.5703125" style="131" customWidth="1"/>
    <col min="1029" max="1029" width="9" style="131" customWidth="1"/>
    <col min="1030" max="1030" width="6.140625" style="131" customWidth="1"/>
    <col min="1031" max="1031" width="10.85546875" style="131" customWidth="1"/>
    <col min="1032" max="1032" width="15.42578125" style="131" bestFit="1" customWidth="1"/>
    <col min="1033" max="1033" width="9.140625" style="131"/>
    <col min="1034" max="1034" width="11.42578125" style="131" bestFit="1" customWidth="1"/>
    <col min="1035" max="1282" width="9.140625" style="131"/>
    <col min="1283" max="1283" width="4.5703125" style="131" customWidth="1"/>
    <col min="1284" max="1284" width="41.5703125" style="131" customWidth="1"/>
    <col min="1285" max="1285" width="9" style="131" customWidth="1"/>
    <col min="1286" max="1286" width="6.140625" style="131" customWidth="1"/>
    <col min="1287" max="1287" width="10.85546875" style="131" customWidth="1"/>
    <col min="1288" max="1288" width="15.42578125" style="131" bestFit="1" customWidth="1"/>
    <col min="1289" max="1289" width="9.140625" style="131"/>
    <col min="1290" max="1290" width="11.42578125" style="131" bestFit="1" customWidth="1"/>
    <col min="1291" max="1538" width="9.140625" style="131"/>
    <col min="1539" max="1539" width="4.5703125" style="131" customWidth="1"/>
    <col min="1540" max="1540" width="41.5703125" style="131" customWidth="1"/>
    <col min="1541" max="1541" width="9" style="131" customWidth="1"/>
    <col min="1542" max="1542" width="6.140625" style="131" customWidth="1"/>
    <col min="1543" max="1543" width="10.85546875" style="131" customWidth="1"/>
    <col min="1544" max="1544" width="15.42578125" style="131" bestFit="1" customWidth="1"/>
    <col min="1545" max="1545" width="9.140625" style="131"/>
    <col min="1546" max="1546" width="11.42578125" style="131" bestFit="1" customWidth="1"/>
    <col min="1547" max="1794" width="9.140625" style="131"/>
    <col min="1795" max="1795" width="4.5703125" style="131" customWidth="1"/>
    <col min="1796" max="1796" width="41.5703125" style="131" customWidth="1"/>
    <col min="1797" max="1797" width="9" style="131" customWidth="1"/>
    <col min="1798" max="1798" width="6.140625" style="131" customWidth="1"/>
    <col min="1799" max="1799" width="10.85546875" style="131" customWidth="1"/>
    <col min="1800" max="1800" width="15.42578125" style="131" bestFit="1" customWidth="1"/>
    <col min="1801" max="1801" width="9.140625" style="131"/>
    <col min="1802" max="1802" width="11.42578125" style="131" bestFit="1" customWidth="1"/>
    <col min="1803" max="2050" width="9.140625" style="131"/>
    <col min="2051" max="2051" width="4.5703125" style="131" customWidth="1"/>
    <col min="2052" max="2052" width="41.5703125" style="131" customWidth="1"/>
    <col min="2053" max="2053" width="9" style="131" customWidth="1"/>
    <col min="2054" max="2054" width="6.140625" style="131" customWidth="1"/>
    <col min="2055" max="2055" width="10.85546875" style="131" customWidth="1"/>
    <col min="2056" max="2056" width="15.42578125" style="131" bestFit="1" customWidth="1"/>
    <col min="2057" max="2057" width="9.140625" style="131"/>
    <col min="2058" max="2058" width="11.42578125" style="131" bestFit="1" customWidth="1"/>
    <col min="2059" max="2306" width="9.140625" style="131"/>
    <col min="2307" max="2307" width="4.5703125" style="131" customWidth="1"/>
    <col min="2308" max="2308" width="41.5703125" style="131" customWidth="1"/>
    <col min="2309" max="2309" width="9" style="131" customWidth="1"/>
    <col min="2310" max="2310" width="6.140625" style="131" customWidth="1"/>
    <col min="2311" max="2311" width="10.85546875" style="131" customWidth="1"/>
    <col min="2312" max="2312" width="15.42578125" style="131" bestFit="1" customWidth="1"/>
    <col min="2313" max="2313" width="9.140625" style="131"/>
    <col min="2314" max="2314" width="11.42578125" style="131" bestFit="1" customWidth="1"/>
    <col min="2315" max="2562" width="9.140625" style="131"/>
    <col min="2563" max="2563" width="4.5703125" style="131" customWidth="1"/>
    <col min="2564" max="2564" width="41.5703125" style="131" customWidth="1"/>
    <col min="2565" max="2565" width="9" style="131" customWidth="1"/>
    <col min="2566" max="2566" width="6.140625" style="131" customWidth="1"/>
    <col min="2567" max="2567" width="10.85546875" style="131" customWidth="1"/>
    <col min="2568" max="2568" width="15.42578125" style="131" bestFit="1" customWidth="1"/>
    <col min="2569" max="2569" width="9.140625" style="131"/>
    <col min="2570" max="2570" width="11.42578125" style="131" bestFit="1" customWidth="1"/>
    <col min="2571" max="2818" width="9.140625" style="131"/>
    <col min="2819" max="2819" width="4.5703125" style="131" customWidth="1"/>
    <col min="2820" max="2820" width="41.5703125" style="131" customWidth="1"/>
    <col min="2821" max="2821" width="9" style="131" customWidth="1"/>
    <col min="2822" max="2822" width="6.140625" style="131" customWidth="1"/>
    <col min="2823" max="2823" width="10.85546875" style="131" customWidth="1"/>
    <col min="2824" max="2824" width="15.42578125" style="131" bestFit="1" customWidth="1"/>
    <col min="2825" max="2825" width="9.140625" style="131"/>
    <col min="2826" max="2826" width="11.42578125" style="131" bestFit="1" customWidth="1"/>
    <col min="2827" max="3074" width="9.140625" style="131"/>
    <col min="3075" max="3075" width="4.5703125" style="131" customWidth="1"/>
    <col min="3076" max="3076" width="41.5703125" style="131" customWidth="1"/>
    <col min="3077" max="3077" width="9" style="131" customWidth="1"/>
    <col min="3078" max="3078" width="6.140625" style="131" customWidth="1"/>
    <col min="3079" max="3079" width="10.85546875" style="131" customWidth="1"/>
    <col min="3080" max="3080" width="15.42578125" style="131" bestFit="1" customWidth="1"/>
    <col min="3081" max="3081" width="9.140625" style="131"/>
    <col min="3082" max="3082" width="11.42578125" style="131" bestFit="1" customWidth="1"/>
    <col min="3083" max="3330" width="9.140625" style="131"/>
    <col min="3331" max="3331" width="4.5703125" style="131" customWidth="1"/>
    <col min="3332" max="3332" width="41.5703125" style="131" customWidth="1"/>
    <col min="3333" max="3333" width="9" style="131" customWidth="1"/>
    <col min="3334" max="3334" width="6.140625" style="131" customWidth="1"/>
    <col min="3335" max="3335" width="10.85546875" style="131" customWidth="1"/>
    <col min="3336" max="3336" width="15.42578125" style="131" bestFit="1" customWidth="1"/>
    <col min="3337" max="3337" width="9.140625" style="131"/>
    <col min="3338" max="3338" width="11.42578125" style="131" bestFit="1" customWidth="1"/>
    <col min="3339" max="3586" width="9.140625" style="131"/>
    <col min="3587" max="3587" width="4.5703125" style="131" customWidth="1"/>
    <col min="3588" max="3588" width="41.5703125" style="131" customWidth="1"/>
    <col min="3589" max="3589" width="9" style="131" customWidth="1"/>
    <col min="3590" max="3590" width="6.140625" style="131" customWidth="1"/>
    <col min="3591" max="3591" width="10.85546875" style="131" customWidth="1"/>
    <col min="3592" max="3592" width="15.42578125" style="131" bestFit="1" customWidth="1"/>
    <col min="3593" max="3593" width="9.140625" style="131"/>
    <col min="3594" max="3594" width="11.42578125" style="131" bestFit="1" customWidth="1"/>
    <col min="3595" max="3842" width="9.140625" style="131"/>
    <col min="3843" max="3843" width="4.5703125" style="131" customWidth="1"/>
    <col min="3844" max="3844" width="41.5703125" style="131" customWidth="1"/>
    <col min="3845" max="3845" width="9" style="131" customWidth="1"/>
    <col min="3846" max="3846" width="6.140625" style="131" customWidth="1"/>
    <col min="3847" max="3847" width="10.85546875" style="131" customWidth="1"/>
    <col min="3848" max="3848" width="15.42578125" style="131" bestFit="1" customWidth="1"/>
    <col min="3849" max="3849" width="9.140625" style="131"/>
    <col min="3850" max="3850" width="11.42578125" style="131" bestFit="1" customWidth="1"/>
    <col min="3851" max="4098" width="9.140625" style="131"/>
    <col min="4099" max="4099" width="4.5703125" style="131" customWidth="1"/>
    <col min="4100" max="4100" width="41.5703125" style="131" customWidth="1"/>
    <col min="4101" max="4101" width="9" style="131" customWidth="1"/>
    <col min="4102" max="4102" width="6.140625" style="131" customWidth="1"/>
    <col min="4103" max="4103" width="10.85546875" style="131" customWidth="1"/>
    <col min="4104" max="4104" width="15.42578125" style="131" bestFit="1" customWidth="1"/>
    <col min="4105" max="4105" width="9.140625" style="131"/>
    <col min="4106" max="4106" width="11.42578125" style="131" bestFit="1" customWidth="1"/>
    <col min="4107" max="4354" width="9.140625" style="131"/>
    <col min="4355" max="4355" width="4.5703125" style="131" customWidth="1"/>
    <col min="4356" max="4356" width="41.5703125" style="131" customWidth="1"/>
    <col min="4357" max="4357" width="9" style="131" customWidth="1"/>
    <col min="4358" max="4358" width="6.140625" style="131" customWidth="1"/>
    <col min="4359" max="4359" width="10.85546875" style="131" customWidth="1"/>
    <col min="4360" max="4360" width="15.42578125" style="131" bestFit="1" customWidth="1"/>
    <col min="4361" max="4361" width="9.140625" style="131"/>
    <col min="4362" max="4362" width="11.42578125" style="131" bestFit="1" customWidth="1"/>
    <col min="4363" max="4610" width="9.140625" style="131"/>
    <col min="4611" max="4611" width="4.5703125" style="131" customWidth="1"/>
    <col min="4612" max="4612" width="41.5703125" style="131" customWidth="1"/>
    <col min="4613" max="4613" width="9" style="131" customWidth="1"/>
    <col min="4614" max="4614" width="6.140625" style="131" customWidth="1"/>
    <col min="4615" max="4615" width="10.85546875" style="131" customWidth="1"/>
    <col min="4616" max="4616" width="15.42578125" style="131" bestFit="1" customWidth="1"/>
    <col min="4617" max="4617" width="9.140625" style="131"/>
    <col min="4618" max="4618" width="11.42578125" style="131" bestFit="1" customWidth="1"/>
    <col min="4619" max="4866" width="9.140625" style="131"/>
    <col min="4867" max="4867" width="4.5703125" style="131" customWidth="1"/>
    <col min="4868" max="4868" width="41.5703125" style="131" customWidth="1"/>
    <col min="4869" max="4869" width="9" style="131" customWidth="1"/>
    <col min="4870" max="4870" width="6.140625" style="131" customWidth="1"/>
    <col min="4871" max="4871" width="10.85546875" style="131" customWidth="1"/>
    <col min="4872" max="4872" width="15.42578125" style="131" bestFit="1" customWidth="1"/>
    <col min="4873" max="4873" width="9.140625" style="131"/>
    <col min="4874" max="4874" width="11.42578125" style="131" bestFit="1" customWidth="1"/>
    <col min="4875" max="5122" width="9.140625" style="131"/>
    <col min="5123" max="5123" width="4.5703125" style="131" customWidth="1"/>
    <col min="5124" max="5124" width="41.5703125" style="131" customWidth="1"/>
    <col min="5125" max="5125" width="9" style="131" customWidth="1"/>
    <col min="5126" max="5126" width="6.140625" style="131" customWidth="1"/>
    <col min="5127" max="5127" width="10.85546875" style="131" customWidth="1"/>
    <col min="5128" max="5128" width="15.42578125" style="131" bestFit="1" customWidth="1"/>
    <col min="5129" max="5129" width="9.140625" style="131"/>
    <col min="5130" max="5130" width="11.42578125" style="131" bestFit="1" customWidth="1"/>
    <col min="5131" max="5378" width="9.140625" style="131"/>
    <col min="5379" max="5379" width="4.5703125" style="131" customWidth="1"/>
    <col min="5380" max="5380" width="41.5703125" style="131" customWidth="1"/>
    <col min="5381" max="5381" width="9" style="131" customWidth="1"/>
    <col min="5382" max="5382" width="6.140625" style="131" customWidth="1"/>
    <col min="5383" max="5383" width="10.85546875" style="131" customWidth="1"/>
    <col min="5384" max="5384" width="15.42578125" style="131" bestFit="1" customWidth="1"/>
    <col min="5385" max="5385" width="9.140625" style="131"/>
    <col min="5386" max="5386" width="11.42578125" style="131" bestFit="1" customWidth="1"/>
    <col min="5387" max="5634" width="9.140625" style="131"/>
    <col min="5635" max="5635" width="4.5703125" style="131" customWidth="1"/>
    <col min="5636" max="5636" width="41.5703125" style="131" customWidth="1"/>
    <col min="5637" max="5637" width="9" style="131" customWidth="1"/>
    <col min="5638" max="5638" width="6.140625" style="131" customWidth="1"/>
    <col min="5639" max="5639" width="10.85546875" style="131" customWidth="1"/>
    <col min="5640" max="5640" width="15.42578125" style="131" bestFit="1" customWidth="1"/>
    <col min="5641" max="5641" width="9.140625" style="131"/>
    <col min="5642" max="5642" width="11.42578125" style="131" bestFit="1" customWidth="1"/>
    <col min="5643" max="5890" width="9.140625" style="131"/>
    <col min="5891" max="5891" width="4.5703125" style="131" customWidth="1"/>
    <col min="5892" max="5892" width="41.5703125" style="131" customWidth="1"/>
    <col min="5893" max="5893" width="9" style="131" customWidth="1"/>
    <col min="5894" max="5894" width="6.140625" style="131" customWidth="1"/>
    <col min="5895" max="5895" width="10.85546875" style="131" customWidth="1"/>
    <col min="5896" max="5896" width="15.42578125" style="131" bestFit="1" customWidth="1"/>
    <col min="5897" max="5897" width="9.140625" style="131"/>
    <col min="5898" max="5898" width="11.42578125" style="131" bestFit="1" customWidth="1"/>
    <col min="5899" max="6146" width="9.140625" style="131"/>
    <col min="6147" max="6147" width="4.5703125" style="131" customWidth="1"/>
    <col min="6148" max="6148" width="41.5703125" style="131" customWidth="1"/>
    <col min="6149" max="6149" width="9" style="131" customWidth="1"/>
    <col min="6150" max="6150" width="6.140625" style="131" customWidth="1"/>
    <col min="6151" max="6151" width="10.85546875" style="131" customWidth="1"/>
    <col min="6152" max="6152" width="15.42578125" style="131" bestFit="1" customWidth="1"/>
    <col min="6153" max="6153" width="9.140625" style="131"/>
    <col min="6154" max="6154" width="11.42578125" style="131" bestFit="1" customWidth="1"/>
    <col min="6155" max="6402" width="9.140625" style="131"/>
    <col min="6403" max="6403" width="4.5703125" style="131" customWidth="1"/>
    <col min="6404" max="6404" width="41.5703125" style="131" customWidth="1"/>
    <col min="6405" max="6405" width="9" style="131" customWidth="1"/>
    <col min="6406" max="6406" width="6.140625" style="131" customWidth="1"/>
    <col min="6407" max="6407" width="10.85546875" style="131" customWidth="1"/>
    <col min="6408" max="6408" width="15.42578125" style="131" bestFit="1" customWidth="1"/>
    <col min="6409" max="6409" width="9.140625" style="131"/>
    <col min="6410" max="6410" width="11.42578125" style="131" bestFit="1" customWidth="1"/>
    <col min="6411" max="6658" width="9.140625" style="131"/>
    <col min="6659" max="6659" width="4.5703125" style="131" customWidth="1"/>
    <col min="6660" max="6660" width="41.5703125" style="131" customWidth="1"/>
    <col min="6661" max="6661" width="9" style="131" customWidth="1"/>
    <col min="6662" max="6662" width="6.140625" style="131" customWidth="1"/>
    <col min="6663" max="6663" width="10.85546875" style="131" customWidth="1"/>
    <col min="6664" max="6664" width="15.42578125" style="131" bestFit="1" customWidth="1"/>
    <col min="6665" max="6665" width="9.140625" style="131"/>
    <col min="6666" max="6666" width="11.42578125" style="131" bestFit="1" customWidth="1"/>
    <col min="6667" max="6914" width="9.140625" style="131"/>
    <col min="6915" max="6915" width="4.5703125" style="131" customWidth="1"/>
    <col min="6916" max="6916" width="41.5703125" style="131" customWidth="1"/>
    <col min="6917" max="6917" width="9" style="131" customWidth="1"/>
    <col min="6918" max="6918" width="6.140625" style="131" customWidth="1"/>
    <col min="6919" max="6919" width="10.85546875" style="131" customWidth="1"/>
    <col min="6920" max="6920" width="15.42578125" style="131" bestFit="1" customWidth="1"/>
    <col min="6921" max="6921" width="9.140625" style="131"/>
    <col min="6922" max="6922" width="11.42578125" style="131" bestFit="1" customWidth="1"/>
    <col min="6923" max="7170" width="9.140625" style="131"/>
    <col min="7171" max="7171" width="4.5703125" style="131" customWidth="1"/>
    <col min="7172" max="7172" width="41.5703125" style="131" customWidth="1"/>
    <col min="7173" max="7173" width="9" style="131" customWidth="1"/>
    <col min="7174" max="7174" width="6.140625" style="131" customWidth="1"/>
    <col min="7175" max="7175" width="10.85546875" style="131" customWidth="1"/>
    <col min="7176" max="7176" width="15.42578125" style="131" bestFit="1" customWidth="1"/>
    <col min="7177" max="7177" width="9.140625" style="131"/>
    <col min="7178" max="7178" width="11.42578125" style="131" bestFit="1" customWidth="1"/>
    <col min="7179" max="7426" width="9.140625" style="131"/>
    <col min="7427" max="7427" width="4.5703125" style="131" customWidth="1"/>
    <col min="7428" max="7428" width="41.5703125" style="131" customWidth="1"/>
    <col min="7429" max="7429" width="9" style="131" customWidth="1"/>
    <col min="7430" max="7430" width="6.140625" style="131" customWidth="1"/>
    <col min="7431" max="7431" width="10.85546875" style="131" customWidth="1"/>
    <col min="7432" max="7432" width="15.42578125" style="131" bestFit="1" customWidth="1"/>
    <col min="7433" max="7433" width="9.140625" style="131"/>
    <col min="7434" max="7434" width="11.42578125" style="131" bestFit="1" customWidth="1"/>
    <col min="7435" max="7682" width="9.140625" style="131"/>
    <col min="7683" max="7683" width="4.5703125" style="131" customWidth="1"/>
    <col min="7684" max="7684" width="41.5703125" style="131" customWidth="1"/>
    <col min="7685" max="7685" width="9" style="131" customWidth="1"/>
    <col min="7686" max="7686" width="6.140625" style="131" customWidth="1"/>
    <col min="7687" max="7687" width="10.85546875" style="131" customWidth="1"/>
    <col min="7688" max="7688" width="15.42578125" style="131" bestFit="1" customWidth="1"/>
    <col min="7689" max="7689" width="9.140625" style="131"/>
    <col min="7690" max="7690" width="11.42578125" style="131" bestFit="1" customWidth="1"/>
    <col min="7691" max="7938" width="9.140625" style="131"/>
    <col min="7939" max="7939" width="4.5703125" style="131" customWidth="1"/>
    <col min="7940" max="7940" width="41.5703125" style="131" customWidth="1"/>
    <col min="7941" max="7941" width="9" style="131" customWidth="1"/>
    <col min="7942" max="7942" width="6.140625" style="131" customWidth="1"/>
    <col min="7943" max="7943" width="10.85546875" style="131" customWidth="1"/>
    <col min="7944" max="7944" width="15.42578125" style="131" bestFit="1" customWidth="1"/>
    <col min="7945" max="7945" width="9.140625" style="131"/>
    <col min="7946" max="7946" width="11.42578125" style="131" bestFit="1" customWidth="1"/>
    <col min="7947" max="8194" width="9.140625" style="131"/>
    <col min="8195" max="8195" width="4.5703125" style="131" customWidth="1"/>
    <col min="8196" max="8196" width="41.5703125" style="131" customWidth="1"/>
    <col min="8197" max="8197" width="9" style="131" customWidth="1"/>
    <col min="8198" max="8198" width="6.140625" style="131" customWidth="1"/>
    <col min="8199" max="8199" width="10.85546875" style="131" customWidth="1"/>
    <col min="8200" max="8200" width="15.42578125" style="131" bestFit="1" customWidth="1"/>
    <col min="8201" max="8201" width="9.140625" style="131"/>
    <col min="8202" max="8202" width="11.42578125" style="131" bestFit="1" customWidth="1"/>
    <col min="8203" max="8450" width="9.140625" style="131"/>
    <col min="8451" max="8451" width="4.5703125" style="131" customWidth="1"/>
    <col min="8452" max="8452" width="41.5703125" style="131" customWidth="1"/>
    <col min="8453" max="8453" width="9" style="131" customWidth="1"/>
    <col min="8454" max="8454" width="6.140625" style="131" customWidth="1"/>
    <col min="8455" max="8455" width="10.85546875" style="131" customWidth="1"/>
    <col min="8456" max="8456" width="15.42578125" style="131" bestFit="1" customWidth="1"/>
    <col min="8457" max="8457" width="9.140625" style="131"/>
    <col min="8458" max="8458" width="11.42578125" style="131" bestFit="1" customWidth="1"/>
    <col min="8459" max="8706" width="9.140625" style="131"/>
    <col min="8707" max="8707" width="4.5703125" style="131" customWidth="1"/>
    <col min="8708" max="8708" width="41.5703125" style="131" customWidth="1"/>
    <col min="8709" max="8709" width="9" style="131" customWidth="1"/>
    <col min="8710" max="8710" width="6.140625" style="131" customWidth="1"/>
    <col min="8711" max="8711" width="10.85546875" style="131" customWidth="1"/>
    <col min="8712" max="8712" width="15.42578125" style="131" bestFit="1" customWidth="1"/>
    <col min="8713" max="8713" width="9.140625" style="131"/>
    <col min="8714" max="8714" width="11.42578125" style="131" bestFit="1" customWidth="1"/>
    <col min="8715" max="8962" width="9.140625" style="131"/>
    <col min="8963" max="8963" width="4.5703125" style="131" customWidth="1"/>
    <col min="8964" max="8964" width="41.5703125" style="131" customWidth="1"/>
    <col min="8965" max="8965" width="9" style="131" customWidth="1"/>
    <col min="8966" max="8966" width="6.140625" style="131" customWidth="1"/>
    <col min="8967" max="8967" width="10.85546875" style="131" customWidth="1"/>
    <col min="8968" max="8968" width="15.42578125" style="131" bestFit="1" customWidth="1"/>
    <col min="8969" max="8969" width="9.140625" style="131"/>
    <col min="8970" max="8970" width="11.42578125" style="131" bestFit="1" customWidth="1"/>
    <col min="8971" max="9218" width="9.140625" style="131"/>
    <col min="9219" max="9219" width="4.5703125" style="131" customWidth="1"/>
    <col min="9220" max="9220" width="41.5703125" style="131" customWidth="1"/>
    <col min="9221" max="9221" width="9" style="131" customWidth="1"/>
    <col min="9222" max="9222" width="6.140625" style="131" customWidth="1"/>
    <col min="9223" max="9223" width="10.85546875" style="131" customWidth="1"/>
    <col min="9224" max="9224" width="15.42578125" style="131" bestFit="1" customWidth="1"/>
    <col min="9225" max="9225" width="9.140625" style="131"/>
    <col min="9226" max="9226" width="11.42578125" style="131" bestFit="1" customWidth="1"/>
    <col min="9227" max="9474" width="9.140625" style="131"/>
    <col min="9475" max="9475" width="4.5703125" style="131" customWidth="1"/>
    <col min="9476" max="9476" width="41.5703125" style="131" customWidth="1"/>
    <col min="9477" max="9477" width="9" style="131" customWidth="1"/>
    <col min="9478" max="9478" width="6.140625" style="131" customWidth="1"/>
    <col min="9479" max="9479" width="10.85546875" style="131" customWidth="1"/>
    <col min="9480" max="9480" width="15.42578125" style="131" bestFit="1" customWidth="1"/>
    <col min="9481" max="9481" width="9.140625" style="131"/>
    <col min="9482" max="9482" width="11.42578125" style="131" bestFit="1" customWidth="1"/>
    <col min="9483" max="9730" width="9.140625" style="131"/>
    <col min="9731" max="9731" width="4.5703125" style="131" customWidth="1"/>
    <col min="9732" max="9732" width="41.5703125" style="131" customWidth="1"/>
    <col min="9733" max="9733" width="9" style="131" customWidth="1"/>
    <col min="9734" max="9734" width="6.140625" style="131" customWidth="1"/>
    <col min="9735" max="9735" width="10.85546875" style="131" customWidth="1"/>
    <col min="9736" max="9736" width="15.42578125" style="131" bestFit="1" customWidth="1"/>
    <col min="9737" max="9737" width="9.140625" style="131"/>
    <col min="9738" max="9738" width="11.42578125" style="131" bestFit="1" customWidth="1"/>
    <col min="9739" max="9986" width="9.140625" style="131"/>
    <col min="9987" max="9987" width="4.5703125" style="131" customWidth="1"/>
    <col min="9988" max="9988" width="41.5703125" style="131" customWidth="1"/>
    <col min="9989" max="9989" width="9" style="131" customWidth="1"/>
    <col min="9990" max="9990" width="6.140625" style="131" customWidth="1"/>
    <col min="9991" max="9991" width="10.85546875" style="131" customWidth="1"/>
    <col min="9992" max="9992" width="15.42578125" style="131" bestFit="1" customWidth="1"/>
    <col min="9993" max="9993" width="9.140625" style="131"/>
    <col min="9994" max="9994" width="11.42578125" style="131" bestFit="1" customWidth="1"/>
    <col min="9995" max="10242" width="9.140625" style="131"/>
    <col min="10243" max="10243" width="4.5703125" style="131" customWidth="1"/>
    <col min="10244" max="10244" width="41.5703125" style="131" customWidth="1"/>
    <col min="10245" max="10245" width="9" style="131" customWidth="1"/>
    <col min="10246" max="10246" width="6.140625" style="131" customWidth="1"/>
    <col min="10247" max="10247" width="10.85546875" style="131" customWidth="1"/>
    <col min="10248" max="10248" width="15.42578125" style="131" bestFit="1" customWidth="1"/>
    <col min="10249" max="10249" width="9.140625" style="131"/>
    <col min="10250" max="10250" width="11.42578125" style="131" bestFit="1" customWidth="1"/>
    <col min="10251" max="10498" width="9.140625" style="131"/>
    <col min="10499" max="10499" width="4.5703125" style="131" customWidth="1"/>
    <col min="10500" max="10500" width="41.5703125" style="131" customWidth="1"/>
    <col min="10501" max="10501" width="9" style="131" customWidth="1"/>
    <col min="10502" max="10502" width="6.140625" style="131" customWidth="1"/>
    <col min="10503" max="10503" width="10.85546875" style="131" customWidth="1"/>
    <col min="10504" max="10504" width="15.42578125" style="131" bestFit="1" customWidth="1"/>
    <col min="10505" max="10505" width="9.140625" style="131"/>
    <col min="10506" max="10506" width="11.42578125" style="131" bestFit="1" customWidth="1"/>
    <col min="10507" max="10754" width="9.140625" style="131"/>
    <col min="10755" max="10755" width="4.5703125" style="131" customWidth="1"/>
    <col min="10756" max="10756" width="41.5703125" style="131" customWidth="1"/>
    <col min="10757" max="10757" width="9" style="131" customWidth="1"/>
    <col min="10758" max="10758" width="6.140625" style="131" customWidth="1"/>
    <col min="10759" max="10759" width="10.85546875" style="131" customWidth="1"/>
    <col min="10760" max="10760" width="15.42578125" style="131" bestFit="1" customWidth="1"/>
    <col min="10761" max="10761" width="9.140625" style="131"/>
    <col min="10762" max="10762" width="11.42578125" style="131" bestFit="1" customWidth="1"/>
    <col min="10763" max="11010" width="9.140625" style="131"/>
    <col min="11011" max="11011" width="4.5703125" style="131" customWidth="1"/>
    <col min="11012" max="11012" width="41.5703125" style="131" customWidth="1"/>
    <col min="11013" max="11013" width="9" style="131" customWidth="1"/>
    <col min="11014" max="11014" width="6.140625" style="131" customWidth="1"/>
    <col min="11015" max="11015" width="10.85546875" style="131" customWidth="1"/>
    <col min="11016" max="11016" width="15.42578125" style="131" bestFit="1" customWidth="1"/>
    <col min="11017" max="11017" width="9.140625" style="131"/>
    <col min="11018" max="11018" width="11.42578125" style="131" bestFit="1" customWidth="1"/>
    <col min="11019" max="11266" width="9.140625" style="131"/>
    <col min="11267" max="11267" width="4.5703125" style="131" customWidth="1"/>
    <col min="11268" max="11268" width="41.5703125" style="131" customWidth="1"/>
    <col min="11269" max="11269" width="9" style="131" customWidth="1"/>
    <col min="11270" max="11270" width="6.140625" style="131" customWidth="1"/>
    <col min="11271" max="11271" width="10.85546875" style="131" customWidth="1"/>
    <col min="11272" max="11272" width="15.42578125" style="131" bestFit="1" customWidth="1"/>
    <col min="11273" max="11273" width="9.140625" style="131"/>
    <col min="11274" max="11274" width="11.42578125" style="131" bestFit="1" customWidth="1"/>
    <col min="11275" max="11522" width="9.140625" style="131"/>
    <col min="11523" max="11523" width="4.5703125" style="131" customWidth="1"/>
    <col min="11524" max="11524" width="41.5703125" style="131" customWidth="1"/>
    <col min="11525" max="11525" width="9" style="131" customWidth="1"/>
    <col min="11526" max="11526" width="6.140625" style="131" customWidth="1"/>
    <col min="11527" max="11527" width="10.85546875" style="131" customWidth="1"/>
    <col min="11528" max="11528" width="15.42578125" style="131" bestFit="1" customWidth="1"/>
    <col min="11529" max="11529" width="9.140625" style="131"/>
    <col min="11530" max="11530" width="11.42578125" style="131" bestFit="1" customWidth="1"/>
    <col min="11531" max="11778" width="9.140625" style="131"/>
    <col min="11779" max="11779" width="4.5703125" style="131" customWidth="1"/>
    <col min="11780" max="11780" width="41.5703125" style="131" customWidth="1"/>
    <col min="11781" max="11781" width="9" style="131" customWidth="1"/>
    <col min="11782" max="11782" width="6.140625" style="131" customWidth="1"/>
    <col min="11783" max="11783" width="10.85546875" style="131" customWidth="1"/>
    <col min="11784" max="11784" width="15.42578125" style="131" bestFit="1" customWidth="1"/>
    <col min="11785" max="11785" width="9.140625" style="131"/>
    <col min="11786" max="11786" width="11.42578125" style="131" bestFit="1" customWidth="1"/>
    <col min="11787" max="12034" width="9.140625" style="131"/>
    <col min="12035" max="12035" width="4.5703125" style="131" customWidth="1"/>
    <col min="12036" max="12036" width="41.5703125" style="131" customWidth="1"/>
    <col min="12037" max="12037" width="9" style="131" customWidth="1"/>
    <col min="12038" max="12038" width="6.140625" style="131" customWidth="1"/>
    <col min="12039" max="12039" width="10.85546875" style="131" customWidth="1"/>
    <col min="12040" max="12040" width="15.42578125" style="131" bestFit="1" customWidth="1"/>
    <col min="12041" max="12041" width="9.140625" style="131"/>
    <col min="12042" max="12042" width="11.42578125" style="131" bestFit="1" customWidth="1"/>
    <col min="12043" max="12290" width="9.140625" style="131"/>
    <col min="12291" max="12291" width="4.5703125" style="131" customWidth="1"/>
    <col min="12292" max="12292" width="41.5703125" style="131" customWidth="1"/>
    <col min="12293" max="12293" width="9" style="131" customWidth="1"/>
    <col min="12294" max="12294" width="6.140625" style="131" customWidth="1"/>
    <col min="12295" max="12295" width="10.85546875" style="131" customWidth="1"/>
    <col min="12296" max="12296" width="15.42578125" style="131" bestFit="1" customWidth="1"/>
    <col min="12297" max="12297" width="9.140625" style="131"/>
    <col min="12298" max="12298" width="11.42578125" style="131" bestFit="1" customWidth="1"/>
    <col min="12299" max="12546" width="9.140625" style="131"/>
    <col min="12547" max="12547" width="4.5703125" style="131" customWidth="1"/>
    <col min="12548" max="12548" width="41.5703125" style="131" customWidth="1"/>
    <col min="12549" max="12549" width="9" style="131" customWidth="1"/>
    <col min="12550" max="12550" width="6.140625" style="131" customWidth="1"/>
    <col min="12551" max="12551" width="10.85546875" style="131" customWidth="1"/>
    <col min="12552" max="12552" width="15.42578125" style="131" bestFit="1" customWidth="1"/>
    <col min="12553" max="12553" width="9.140625" style="131"/>
    <col min="12554" max="12554" width="11.42578125" style="131" bestFit="1" customWidth="1"/>
    <col min="12555" max="12802" width="9.140625" style="131"/>
    <col min="12803" max="12803" width="4.5703125" style="131" customWidth="1"/>
    <col min="12804" max="12804" width="41.5703125" style="131" customWidth="1"/>
    <col min="12805" max="12805" width="9" style="131" customWidth="1"/>
    <col min="12806" max="12806" width="6.140625" style="131" customWidth="1"/>
    <col min="12807" max="12807" width="10.85546875" style="131" customWidth="1"/>
    <col min="12808" max="12808" width="15.42578125" style="131" bestFit="1" customWidth="1"/>
    <col min="12809" max="12809" width="9.140625" style="131"/>
    <col min="12810" max="12810" width="11.42578125" style="131" bestFit="1" customWidth="1"/>
    <col min="12811" max="13058" width="9.140625" style="131"/>
    <col min="13059" max="13059" width="4.5703125" style="131" customWidth="1"/>
    <col min="13060" max="13060" width="41.5703125" style="131" customWidth="1"/>
    <col min="13061" max="13061" width="9" style="131" customWidth="1"/>
    <col min="13062" max="13062" width="6.140625" style="131" customWidth="1"/>
    <col min="13063" max="13063" width="10.85546875" style="131" customWidth="1"/>
    <col min="13064" max="13064" width="15.42578125" style="131" bestFit="1" customWidth="1"/>
    <col min="13065" max="13065" width="9.140625" style="131"/>
    <col min="13066" max="13066" width="11.42578125" style="131" bestFit="1" customWidth="1"/>
    <col min="13067" max="13314" width="9.140625" style="131"/>
    <col min="13315" max="13315" width="4.5703125" style="131" customWidth="1"/>
    <col min="13316" max="13316" width="41.5703125" style="131" customWidth="1"/>
    <col min="13317" max="13317" width="9" style="131" customWidth="1"/>
    <col min="13318" max="13318" width="6.140625" style="131" customWidth="1"/>
    <col min="13319" max="13319" width="10.85546875" style="131" customWidth="1"/>
    <col min="13320" max="13320" width="15.42578125" style="131" bestFit="1" customWidth="1"/>
    <col min="13321" max="13321" width="9.140625" style="131"/>
    <col min="13322" max="13322" width="11.42578125" style="131" bestFit="1" customWidth="1"/>
    <col min="13323" max="13570" width="9.140625" style="131"/>
    <col min="13571" max="13571" width="4.5703125" style="131" customWidth="1"/>
    <col min="13572" max="13572" width="41.5703125" style="131" customWidth="1"/>
    <col min="13573" max="13573" width="9" style="131" customWidth="1"/>
    <col min="13574" max="13574" width="6.140625" style="131" customWidth="1"/>
    <col min="13575" max="13575" width="10.85546875" style="131" customWidth="1"/>
    <col min="13576" max="13576" width="15.42578125" style="131" bestFit="1" customWidth="1"/>
    <col min="13577" max="13577" width="9.140625" style="131"/>
    <col min="13578" max="13578" width="11.42578125" style="131" bestFit="1" customWidth="1"/>
    <col min="13579" max="13826" width="9.140625" style="131"/>
    <col min="13827" max="13827" width="4.5703125" style="131" customWidth="1"/>
    <col min="13828" max="13828" width="41.5703125" style="131" customWidth="1"/>
    <col min="13829" max="13829" width="9" style="131" customWidth="1"/>
    <col min="13830" max="13830" width="6.140625" style="131" customWidth="1"/>
    <col min="13831" max="13831" width="10.85546875" style="131" customWidth="1"/>
    <col min="13832" max="13832" width="15.42578125" style="131" bestFit="1" customWidth="1"/>
    <col min="13833" max="13833" width="9.140625" style="131"/>
    <col min="13834" max="13834" width="11.42578125" style="131" bestFit="1" customWidth="1"/>
    <col min="13835" max="14082" width="9.140625" style="131"/>
    <col min="14083" max="14083" width="4.5703125" style="131" customWidth="1"/>
    <col min="14084" max="14084" width="41.5703125" style="131" customWidth="1"/>
    <col min="14085" max="14085" width="9" style="131" customWidth="1"/>
    <col min="14086" max="14086" width="6.140625" style="131" customWidth="1"/>
    <col min="14087" max="14087" width="10.85546875" style="131" customWidth="1"/>
    <col min="14088" max="14088" width="15.42578125" style="131" bestFit="1" customWidth="1"/>
    <col min="14089" max="14089" width="9.140625" style="131"/>
    <col min="14090" max="14090" width="11.42578125" style="131" bestFit="1" customWidth="1"/>
    <col min="14091" max="14338" width="9.140625" style="131"/>
    <col min="14339" max="14339" width="4.5703125" style="131" customWidth="1"/>
    <col min="14340" max="14340" width="41.5703125" style="131" customWidth="1"/>
    <col min="14341" max="14341" width="9" style="131" customWidth="1"/>
    <col min="14342" max="14342" width="6.140625" style="131" customWidth="1"/>
    <col min="14343" max="14343" width="10.85546875" style="131" customWidth="1"/>
    <col min="14344" max="14344" width="15.42578125" style="131" bestFit="1" customWidth="1"/>
    <col min="14345" max="14345" width="9.140625" style="131"/>
    <col min="14346" max="14346" width="11.42578125" style="131" bestFit="1" customWidth="1"/>
    <col min="14347" max="14594" width="9.140625" style="131"/>
    <col min="14595" max="14595" width="4.5703125" style="131" customWidth="1"/>
    <col min="14596" max="14596" width="41.5703125" style="131" customWidth="1"/>
    <col min="14597" max="14597" width="9" style="131" customWidth="1"/>
    <col min="14598" max="14598" width="6.140625" style="131" customWidth="1"/>
    <col min="14599" max="14599" width="10.85546875" style="131" customWidth="1"/>
    <col min="14600" max="14600" width="15.42578125" style="131" bestFit="1" customWidth="1"/>
    <col min="14601" max="14601" width="9.140625" style="131"/>
    <col min="14602" max="14602" width="11.42578125" style="131" bestFit="1" customWidth="1"/>
    <col min="14603" max="14850" width="9.140625" style="131"/>
    <col min="14851" max="14851" width="4.5703125" style="131" customWidth="1"/>
    <col min="14852" max="14852" width="41.5703125" style="131" customWidth="1"/>
    <col min="14853" max="14853" width="9" style="131" customWidth="1"/>
    <col min="14854" max="14854" width="6.140625" style="131" customWidth="1"/>
    <col min="14855" max="14855" width="10.85546875" style="131" customWidth="1"/>
    <col min="14856" max="14856" width="15.42578125" style="131" bestFit="1" customWidth="1"/>
    <col min="14857" max="14857" width="9.140625" style="131"/>
    <col min="14858" max="14858" width="11.42578125" style="131" bestFit="1" customWidth="1"/>
    <col min="14859" max="15106" width="9.140625" style="131"/>
    <col min="15107" max="15107" width="4.5703125" style="131" customWidth="1"/>
    <col min="15108" max="15108" width="41.5703125" style="131" customWidth="1"/>
    <col min="15109" max="15109" width="9" style="131" customWidth="1"/>
    <col min="15110" max="15110" width="6.140625" style="131" customWidth="1"/>
    <col min="15111" max="15111" width="10.85546875" style="131" customWidth="1"/>
    <col min="15112" max="15112" width="15.42578125" style="131" bestFit="1" customWidth="1"/>
    <col min="15113" max="15113" width="9.140625" style="131"/>
    <col min="15114" max="15114" width="11.42578125" style="131" bestFit="1" customWidth="1"/>
    <col min="15115" max="15362" width="9.140625" style="131"/>
    <col min="15363" max="15363" width="4.5703125" style="131" customWidth="1"/>
    <col min="15364" max="15364" width="41.5703125" style="131" customWidth="1"/>
    <col min="15365" max="15365" width="9" style="131" customWidth="1"/>
    <col min="15366" max="15366" width="6.140625" style="131" customWidth="1"/>
    <col min="15367" max="15367" width="10.85546875" style="131" customWidth="1"/>
    <col min="15368" max="15368" width="15.42578125" style="131" bestFit="1" customWidth="1"/>
    <col min="15369" max="15369" width="9.140625" style="131"/>
    <col min="15370" max="15370" width="11.42578125" style="131" bestFit="1" customWidth="1"/>
    <col min="15371" max="15618" width="9.140625" style="131"/>
    <col min="15619" max="15619" width="4.5703125" style="131" customWidth="1"/>
    <col min="15620" max="15620" width="41.5703125" style="131" customWidth="1"/>
    <col min="15621" max="15621" width="9" style="131" customWidth="1"/>
    <col min="15622" max="15622" width="6.140625" style="131" customWidth="1"/>
    <col min="15623" max="15623" width="10.85546875" style="131" customWidth="1"/>
    <col min="15624" max="15624" width="15.42578125" style="131" bestFit="1" customWidth="1"/>
    <col min="15625" max="15625" width="9.140625" style="131"/>
    <col min="15626" max="15626" width="11.42578125" style="131" bestFit="1" customWidth="1"/>
    <col min="15627" max="15874" width="9.140625" style="131"/>
    <col min="15875" max="15875" width="4.5703125" style="131" customWidth="1"/>
    <col min="15876" max="15876" width="41.5703125" style="131" customWidth="1"/>
    <col min="15877" max="15877" width="9" style="131" customWidth="1"/>
    <col min="15878" max="15878" width="6.140625" style="131" customWidth="1"/>
    <col min="15879" max="15879" width="10.85546875" style="131" customWidth="1"/>
    <col min="15880" max="15880" width="15.42578125" style="131" bestFit="1" customWidth="1"/>
    <col min="15881" max="15881" width="9.140625" style="131"/>
    <col min="15882" max="15882" width="11.42578125" style="131" bestFit="1" customWidth="1"/>
    <col min="15883" max="16130" width="9.140625" style="131"/>
    <col min="16131" max="16131" width="4.5703125" style="131" customWidth="1"/>
    <col min="16132" max="16132" width="41.5703125" style="131" customWidth="1"/>
    <col min="16133" max="16133" width="9" style="131" customWidth="1"/>
    <col min="16134" max="16134" width="6.140625" style="131" customWidth="1"/>
    <col min="16135" max="16135" width="10.85546875" style="131" customWidth="1"/>
    <col min="16136" max="16136" width="15.42578125" style="131" bestFit="1" customWidth="1"/>
    <col min="16137" max="16137" width="9.140625" style="131"/>
    <col min="16138" max="16138" width="11.42578125" style="131" bestFit="1" customWidth="1"/>
    <col min="16139" max="16384" width="9.140625" style="131"/>
  </cols>
  <sheetData>
    <row r="1" spans="1:11" s="118" customFormat="1">
      <c r="A1" s="276" t="s">
        <v>153</v>
      </c>
      <c r="B1" s="277" t="s">
        <v>189</v>
      </c>
      <c r="C1" s="114" t="s">
        <v>46</v>
      </c>
      <c r="D1" s="277" t="s">
        <v>47</v>
      </c>
      <c r="E1" s="204" t="s">
        <v>48</v>
      </c>
      <c r="F1" s="278" t="s">
        <v>190</v>
      </c>
      <c r="K1" s="279"/>
    </row>
    <row r="2" spans="1:11" ht="15" customHeight="1">
      <c r="B2" s="118"/>
    </row>
    <row r="3" spans="1:11">
      <c r="B3" s="311" t="s">
        <v>555</v>
      </c>
    </row>
    <row r="4" spans="1:11">
      <c r="B4" s="118"/>
    </row>
    <row r="5" spans="1:11">
      <c r="B5" s="419" t="s">
        <v>262</v>
      </c>
      <c r="H5" s="136"/>
    </row>
    <row r="6" spans="1:11">
      <c r="B6" s="312"/>
    </row>
    <row r="7" spans="1:11">
      <c r="B7" s="419" t="str">
        <f>'Substructure '!B2</f>
        <v xml:space="preserve">BILL No. 2: SUBSTRUCTURE </v>
      </c>
    </row>
    <row r="8" spans="1:11">
      <c r="B8" s="312"/>
    </row>
    <row r="9" spans="1:11">
      <c r="B9" s="419" t="str">
        <f>'Ground Floor'!B407</f>
        <v>BILL No. 3 - GROUND FLOOR</v>
      </c>
    </row>
    <row r="11" spans="1:11">
      <c r="B11" s="131" t="s">
        <v>602</v>
      </c>
    </row>
    <row r="13" spans="1:11">
      <c r="B13" s="419" t="str">
        <f>'2nd Floor'!B288</f>
        <v>BILL No. 4 - SECOND FLOOR</v>
      </c>
      <c r="H13" s="282"/>
      <c r="I13" s="282"/>
      <c r="J13" s="282"/>
    </row>
    <row r="14" spans="1:11">
      <c r="H14" s="282"/>
      <c r="I14" s="282"/>
      <c r="J14" s="282"/>
    </row>
    <row r="15" spans="1:11">
      <c r="B15" s="131" t="s">
        <v>1486</v>
      </c>
      <c r="H15" s="282"/>
      <c r="I15" s="282"/>
      <c r="J15" s="282"/>
    </row>
    <row r="16" spans="1:11">
      <c r="H16" s="282"/>
      <c r="I16" s="282"/>
      <c r="J16" s="282"/>
    </row>
    <row r="17" spans="2:10">
      <c r="B17" s="131" t="s">
        <v>1487</v>
      </c>
      <c r="H17" s="282"/>
      <c r="I17" s="282"/>
      <c r="J17" s="282"/>
    </row>
    <row r="18" spans="2:10">
      <c r="H18" s="282"/>
      <c r="I18" s="282"/>
      <c r="J18" s="282"/>
    </row>
    <row r="19" spans="2:10">
      <c r="B19" s="131" t="s">
        <v>1961</v>
      </c>
      <c r="H19" s="282"/>
      <c r="I19" s="282"/>
      <c r="J19" s="282"/>
    </row>
    <row r="20" spans="2:10">
      <c r="H20" s="282"/>
      <c r="I20" s="282"/>
      <c r="J20" s="282"/>
    </row>
    <row r="21" spans="2:10">
      <c r="B21" s="131" t="s">
        <v>1964</v>
      </c>
      <c r="H21" s="282"/>
      <c r="I21" s="282"/>
      <c r="J21" s="282"/>
    </row>
    <row r="22" spans="2:10">
      <c r="H22" s="282"/>
      <c r="I22" s="282"/>
      <c r="J22" s="282"/>
    </row>
    <row r="23" spans="2:10">
      <c r="B23" s="131" t="s">
        <v>1965</v>
      </c>
      <c r="H23" s="282"/>
      <c r="I23" s="282"/>
      <c r="J23" s="282"/>
    </row>
    <row r="24" spans="2:10">
      <c r="H24" s="282"/>
      <c r="I24" s="282"/>
      <c r="J24" s="282"/>
    </row>
    <row r="25" spans="2:10">
      <c r="B25" s="131" t="s">
        <v>1966</v>
      </c>
      <c r="H25" s="282"/>
      <c r="I25" s="282"/>
      <c r="J25" s="282"/>
    </row>
    <row r="26" spans="2:10">
      <c r="H26" s="282"/>
      <c r="I26" s="282"/>
      <c r="J26" s="282"/>
    </row>
    <row r="27" spans="2:10">
      <c r="B27" s="131" t="s">
        <v>1967</v>
      </c>
      <c r="H27" s="282"/>
      <c r="I27" s="282"/>
      <c r="J27" s="282"/>
    </row>
    <row r="28" spans="2:10">
      <c r="H28" s="282"/>
      <c r="I28" s="282"/>
      <c r="J28" s="282"/>
    </row>
    <row r="29" spans="2:10">
      <c r="B29" s="131" t="s">
        <v>1968</v>
      </c>
      <c r="H29" s="282"/>
      <c r="I29" s="282"/>
      <c r="J29" s="282"/>
    </row>
    <row r="30" spans="2:10">
      <c r="H30" s="282"/>
      <c r="I30" s="282"/>
      <c r="J30" s="282"/>
    </row>
    <row r="31" spans="2:10">
      <c r="B31" s="131" t="s">
        <v>1969</v>
      </c>
      <c r="H31" s="282"/>
      <c r="I31" s="282"/>
      <c r="J31" s="282"/>
    </row>
    <row r="32" spans="2:10">
      <c r="H32" s="282"/>
      <c r="I32" s="282"/>
      <c r="J32" s="282"/>
    </row>
    <row r="33" spans="2:10">
      <c r="B33" s="131" t="s">
        <v>1970</v>
      </c>
      <c r="H33" s="282"/>
      <c r="I33" s="282"/>
      <c r="J33" s="282"/>
    </row>
    <row r="34" spans="2:10">
      <c r="H34" s="282"/>
      <c r="I34" s="282"/>
      <c r="J34" s="282"/>
    </row>
    <row r="35" spans="2:10">
      <c r="H35" s="282"/>
      <c r="I35" s="282"/>
      <c r="J35" s="282"/>
    </row>
    <row r="36" spans="2:10">
      <c r="B36" s="419" t="str">
        <f>'external works'!B291</f>
        <v>BILL No. 15: EXTERNAL WORKS</v>
      </c>
      <c r="H36" s="283"/>
      <c r="I36" s="283"/>
      <c r="J36" s="283"/>
    </row>
    <row r="37" spans="2:10">
      <c r="B37" s="312"/>
      <c r="H37" s="283"/>
      <c r="I37" s="283"/>
      <c r="J37" s="283"/>
    </row>
    <row r="38" spans="2:10">
      <c r="B38" s="312"/>
      <c r="G38" s="136"/>
    </row>
    <row r="40" spans="2:10">
      <c r="F40" s="284"/>
    </row>
    <row r="41" spans="2:10">
      <c r="B41" s="313" t="s">
        <v>263</v>
      </c>
      <c r="F41" s="285"/>
    </row>
    <row r="43" spans="2:10">
      <c r="B43" s="314" t="s">
        <v>264</v>
      </c>
      <c r="H43" s="282"/>
      <c r="I43" s="282"/>
      <c r="J43" s="282"/>
    </row>
    <row r="44" spans="2:10">
      <c r="B44" s="131" t="s">
        <v>1685</v>
      </c>
    </row>
    <row r="47" spans="2:10">
      <c r="B47" s="131" t="s">
        <v>1686</v>
      </c>
    </row>
    <row r="50" spans="1:10">
      <c r="F50" s="286"/>
      <c r="H50" s="282"/>
      <c r="I50" s="282"/>
      <c r="J50" s="282"/>
    </row>
    <row r="51" spans="1:10" ht="15" thickBot="1">
      <c r="B51" s="313" t="s">
        <v>583</v>
      </c>
      <c r="F51" s="287"/>
      <c r="H51" s="288"/>
      <c r="I51" s="288"/>
      <c r="J51" s="288"/>
    </row>
    <row r="52" spans="1:10" ht="15" thickTop="1">
      <c r="B52" s="313"/>
      <c r="F52" s="285"/>
      <c r="H52" s="288"/>
      <c r="I52" s="288"/>
      <c r="J52" s="288"/>
    </row>
    <row r="53" spans="1:10">
      <c r="B53" s="313"/>
      <c r="F53" s="285"/>
      <c r="H53" s="288"/>
      <c r="I53" s="288"/>
      <c r="J53" s="288"/>
    </row>
    <row r="54" spans="1:10">
      <c r="B54" s="313"/>
      <c r="F54" s="285"/>
      <c r="H54" s="288"/>
      <c r="I54" s="288"/>
      <c r="J54" s="288"/>
    </row>
    <row r="55" spans="1:10">
      <c r="B55" s="313"/>
      <c r="F55" s="285"/>
      <c r="H55" s="288"/>
      <c r="I55" s="288"/>
      <c r="J55" s="288"/>
    </row>
    <row r="56" spans="1:10">
      <c r="B56" s="313"/>
      <c r="F56" s="285"/>
      <c r="H56" s="288"/>
      <c r="I56" s="288"/>
      <c r="J56" s="288"/>
    </row>
    <row r="57" spans="1:10">
      <c r="B57" s="313"/>
      <c r="F57" s="285"/>
      <c r="H57" s="288"/>
      <c r="I57" s="288"/>
      <c r="J57" s="288"/>
    </row>
    <row r="58" spans="1:10">
      <c r="B58" s="313"/>
      <c r="F58" s="285"/>
      <c r="H58" s="288"/>
      <c r="I58" s="288"/>
      <c r="J58" s="288"/>
    </row>
    <row r="59" spans="1:10">
      <c r="B59" s="313"/>
      <c r="F59" s="285"/>
      <c r="H59" s="288"/>
      <c r="I59" s="288"/>
      <c r="J59" s="288"/>
    </row>
    <row r="60" spans="1:10">
      <c r="B60" s="313"/>
      <c r="F60" s="285"/>
      <c r="H60" s="288"/>
      <c r="I60" s="288"/>
      <c r="J60" s="288"/>
    </row>
    <row r="61" spans="1:10" ht="15" thickBot="1">
      <c r="A61" s="315"/>
      <c r="B61" s="316"/>
      <c r="C61" s="317"/>
      <c r="D61" s="318"/>
      <c r="E61" s="319"/>
      <c r="F61" s="320"/>
      <c r="H61" s="200"/>
      <c r="I61" s="200"/>
      <c r="J61" s="200"/>
    </row>
    <row r="62" spans="1:10">
      <c r="A62" s="131"/>
      <c r="C62" s="289"/>
      <c r="E62" s="136"/>
      <c r="F62" s="136"/>
      <c r="H62" s="200"/>
      <c r="I62" s="200"/>
      <c r="J62" s="200"/>
    </row>
    <row r="63" spans="1:10">
      <c r="A63" s="131"/>
      <c r="C63" s="289"/>
      <c r="E63" s="136"/>
      <c r="F63" s="136"/>
      <c r="H63" s="200"/>
      <c r="I63" s="200"/>
      <c r="J63" s="200"/>
    </row>
    <row r="64" spans="1:10">
      <c r="A64" s="131"/>
      <c r="C64" s="289"/>
      <c r="E64" s="136"/>
      <c r="F64" s="136"/>
    </row>
    <row r="65" spans="1:6">
      <c r="A65" s="131"/>
      <c r="C65" s="289"/>
      <c r="E65" s="136"/>
      <c r="F65" s="136"/>
    </row>
    <row r="66" spans="1:6">
      <c r="A66" s="131"/>
      <c r="C66" s="289"/>
      <c r="E66" s="136"/>
      <c r="F66" s="136"/>
    </row>
    <row r="67" spans="1:6">
      <c r="A67" s="131"/>
      <c r="C67" s="289"/>
      <c r="E67" s="136"/>
      <c r="F67" s="136"/>
    </row>
    <row r="68" spans="1:6">
      <c r="A68" s="131"/>
      <c r="C68" s="289"/>
      <c r="E68" s="136"/>
      <c r="F68" s="136"/>
    </row>
    <row r="69" spans="1:6">
      <c r="A69" s="131"/>
      <c r="C69" s="289"/>
      <c r="E69" s="136"/>
      <c r="F69" s="136"/>
    </row>
    <row r="70" spans="1:6">
      <c r="A70" s="131"/>
      <c r="C70" s="289"/>
      <c r="E70" s="136"/>
      <c r="F70" s="136"/>
    </row>
    <row r="71" spans="1:6">
      <c r="A71" s="131"/>
      <c r="C71" s="289"/>
      <c r="E71" s="136"/>
      <c r="F71" s="136"/>
    </row>
    <row r="72" spans="1:6">
      <c r="A72" s="131"/>
      <c r="C72" s="289"/>
      <c r="E72" s="136"/>
      <c r="F72" s="136"/>
    </row>
    <row r="73" spans="1:6">
      <c r="A73" s="131"/>
      <c r="C73" s="289"/>
      <c r="E73" s="136"/>
      <c r="F73" s="136"/>
    </row>
    <row r="74" spans="1:6">
      <c r="A74" s="131"/>
      <c r="C74" s="289"/>
      <c r="E74" s="136"/>
      <c r="F74" s="136"/>
    </row>
    <row r="75" spans="1:6">
      <c r="A75" s="131"/>
      <c r="C75" s="289"/>
      <c r="E75" s="136"/>
      <c r="F75" s="136"/>
    </row>
    <row r="76" spans="1:6">
      <c r="A76" s="131"/>
      <c r="C76" s="289"/>
      <c r="E76" s="136"/>
      <c r="F76" s="136"/>
    </row>
    <row r="77" spans="1:6">
      <c r="A77" s="131"/>
      <c r="C77" s="289"/>
      <c r="E77" s="136"/>
      <c r="F77" s="136"/>
    </row>
    <row r="78" spans="1:6">
      <c r="A78" s="131"/>
      <c r="C78" s="289"/>
      <c r="E78" s="136"/>
      <c r="F78" s="136"/>
    </row>
    <row r="79" spans="1:6">
      <c r="A79" s="131"/>
      <c r="C79" s="289"/>
      <c r="E79" s="136"/>
      <c r="F79" s="136"/>
    </row>
    <row r="80" spans="1:6">
      <c r="A80" s="131"/>
      <c r="C80" s="289"/>
      <c r="E80" s="136"/>
      <c r="F80" s="136"/>
    </row>
    <row r="81" spans="1:6">
      <c r="A81" s="131"/>
      <c r="C81" s="289"/>
      <c r="E81" s="136"/>
      <c r="F81" s="136"/>
    </row>
    <row r="82" spans="1:6">
      <c r="A82" s="131"/>
      <c r="C82" s="289"/>
      <c r="E82" s="136"/>
      <c r="F82" s="136"/>
    </row>
    <row r="83" spans="1:6">
      <c r="A83" s="131"/>
      <c r="C83" s="289"/>
      <c r="E83" s="136"/>
      <c r="F83" s="136"/>
    </row>
    <row r="84" spans="1:6">
      <c r="A84" s="131"/>
      <c r="C84" s="289"/>
      <c r="E84" s="136"/>
      <c r="F84" s="136"/>
    </row>
    <row r="85" spans="1:6">
      <c r="A85" s="131"/>
      <c r="C85" s="289"/>
      <c r="E85" s="136"/>
      <c r="F85" s="136"/>
    </row>
    <row r="86" spans="1:6">
      <c r="A86" s="131"/>
      <c r="C86" s="289"/>
      <c r="E86" s="136"/>
      <c r="F86" s="136"/>
    </row>
    <row r="87" spans="1:6">
      <c r="A87" s="131"/>
      <c r="C87" s="289"/>
      <c r="E87" s="136"/>
      <c r="F87" s="136"/>
    </row>
    <row r="88" spans="1:6">
      <c r="A88" s="131"/>
      <c r="C88" s="289"/>
      <c r="E88" s="136"/>
      <c r="F88" s="136"/>
    </row>
    <row r="89" spans="1:6">
      <c r="A89" s="131"/>
      <c r="C89" s="289"/>
      <c r="E89" s="136"/>
      <c r="F89" s="136"/>
    </row>
    <row r="90" spans="1:6">
      <c r="A90" s="131"/>
      <c r="C90" s="289"/>
      <c r="E90" s="136"/>
      <c r="F90" s="136"/>
    </row>
    <row r="91" spans="1:6">
      <c r="A91" s="131"/>
      <c r="C91" s="289"/>
      <c r="E91" s="136"/>
      <c r="F91" s="136"/>
    </row>
    <row r="92" spans="1:6">
      <c r="A92" s="131"/>
      <c r="C92" s="289"/>
      <c r="E92" s="136"/>
      <c r="F92" s="136"/>
    </row>
    <row r="93" spans="1:6">
      <c r="A93" s="131"/>
      <c r="C93" s="289"/>
      <c r="E93" s="136"/>
      <c r="F93" s="136"/>
    </row>
    <row r="94" spans="1:6">
      <c r="A94" s="131"/>
      <c r="C94" s="289"/>
      <c r="E94" s="136"/>
      <c r="F94" s="136"/>
    </row>
    <row r="95" spans="1:6">
      <c r="A95" s="131"/>
      <c r="C95" s="289"/>
      <c r="E95" s="136"/>
      <c r="F95" s="136"/>
    </row>
    <row r="96" spans="1:6">
      <c r="A96" s="131"/>
      <c r="C96" s="289"/>
      <c r="E96" s="136"/>
      <c r="F96" s="136"/>
    </row>
    <row r="97" spans="1:6">
      <c r="A97" s="131"/>
      <c r="C97" s="289"/>
      <c r="E97" s="136"/>
      <c r="F97" s="136"/>
    </row>
    <row r="98" spans="1:6">
      <c r="A98" s="131"/>
      <c r="C98" s="289"/>
      <c r="E98" s="136"/>
      <c r="F98" s="136"/>
    </row>
    <row r="99" spans="1:6">
      <c r="A99" s="131"/>
      <c r="C99" s="289"/>
      <c r="E99" s="136"/>
      <c r="F99" s="136"/>
    </row>
    <row r="100" spans="1:6">
      <c r="A100" s="131"/>
      <c r="C100" s="289"/>
      <c r="E100" s="136"/>
      <c r="F100" s="136"/>
    </row>
    <row r="101" spans="1:6">
      <c r="A101" s="131"/>
      <c r="C101" s="289"/>
      <c r="E101" s="136"/>
      <c r="F101" s="136"/>
    </row>
    <row r="102" spans="1:6">
      <c r="A102" s="131"/>
      <c r="C102" s="289"/>
      <c r="E102" s="136"/>
      <c r="F102" s="136"/>
    </row>
    <row r="103" spans="1:6">
      <c r="A103" s="131"/>
      <c r="C103" s="289"/>
      <c r="E103" s="136"/>
      <c r="F103" s="136"/>
    </row>
    <row r="104" spans="1:6">
      <c r="A104" s="131"/>
      <c r="C104" s="289"/>
      <c r="E104" s="136"/>
      <c r="F104" s="136"/>
    </row>
    <row r="105" spans="1:6">
      <c r="A105" s="131"/>
      <c r="C105" s="289"/>
      <c r="E105" s="136"/>
      <c r="F105" s="136"/>
    </row>
    <row r="106" spans="1:6">
      <c r="A106" s="131"/>
      <c r="C106" s="289"/>
      <c r="E106" s="136"/>
      <c r="F106" s="136"/>
    </row>
    <row r="107" spans="1:6">
      <c r="A107" s="131"/>
      <c r="C107" s="289"/>
      <c r="E107" s="136"/>
      <c r="F107" s="136"/>
    </row>
    <row r="108" spans="1:6">
      <c r="A108" s="131"/>
      <c r="C108" s="289"/>
      <c r="E108" s="136"/>
      <c r="F108" s="136"/>
    </row>
    <row r="109" spans="1:6">
      <c r="A109" s="131"/>
      <c r="C109" s="289"/>
      <c r="E109" s="136"/>
      <c r="F109" s="136"/>
    </row>
    <row r="110" spans="1:6">
      <c r="A110" s="131"/>
      <c r="C110" s="289"/>
      <c r="E110" s="136"/>
      <c r="F110" s="136"/>
    </row>
    <row r="111" spans="1:6">
      <c r="A111" s="131"/>
      <c r="C111" s="289"/>
      <c r="E111" s="136"/>
      <c r="F111" s="136"/>
    </row>
    <row r="112" spans="1:6">
      <c r="A112" s="131"/>
      <c r="C112" s="289"/>
      <c r="E112" s="136"/>
      <c r="F112" s="136"/>
    </row>
    <row r="113" spans="1:6">
      <c r="A113" s="131"/>
      <c r="C113" s="289"/>
      <c r="E113" s="136"/>
      <c r="F113" s="136"/>
    </row>
    <row r="114" spans="1:6">
      <c r="A114" s="131"/>
      <c r="C114" s="289"/>
      <c r="E114" s="136"/>
      <c r="F114" s="136"/>
    </row>
    <row r="115" spans="1:6">
      <c r="A115" s="131"/>
      <c r="C115" s="289"/>
      <c r="E115" s="136"/>
      <c r="F115" s="136"/>
    </row>
    <row r="116" spans="1:6">
      <c r="A116" s="131"/>
      <c r="C116" s="289"/>
      <c r="E116" s="136"/>
      <c r="F116" s="136"/>
    </row>
    <row r="117" spans="1:6">
      <c r="A117" s="131"/>
      <c r="C117" s="289"/>
      <c r="E117" s="136"/>
      <c r="F117" s="136"/>
    </row>
    <row r="118" spans="1:6">
      <c r="A118" s="131"/>
      <c r="C118" s="289"/>
      <c r="E118" s="136"/>
      <c r="F118" s="136"/>
    </row>
    <row r="119" spans="1:6">
      <c r="A119" s="131"/>
      <c r="C119" s="289"/>
      <c r="E119" s="136"/>
      <c r="F119" s="136"/>
    </row>
    <row r="120" spans="1:6">
      <c r="A120" s="131"/>
      <c r="C120" s="289"/>
      <c r="E120" s="136"/>
      <c r="F120" s="136"/>
    </row>
    <row r="121" spans="1:6">
      <c r="A121" s="131"/>
      <c r="C121" s="289"/>
      <c r="E121" s="136"/>
      <c r="F121" s="136"/>
    </row>
    <row r="122" spans="1:6">
      <c r="A122" s="131"/>
      <c r="C122" s="289"/>
      <c r="E122" s="136"/>
      <c r="F122" s="136"/>
    </row>
    <row r="123" spans="1:6">
      <c r="A123" s="131"/>
      <c r="C123" s="289"/>
      <c r="E123" s="136"/>
      <c r="F123" s="136"/>
    </row>
    <row r="124" spans="1:6">
      <c r="A124" s="131"/>
      <c r="C124" s="289"/>
      <c r="E124" s="136"/>
      <c r="F124" s="136"/>
    </row>
    <row r="125" spans="1:6">
      <c r="A125" s="131"/>
      <c r="C125" s="289"/>
      <c r="E125" s="136"/>
      <c r="F125" s="136"/>
    </row>
    <row r="126" spans="1:6">
      <c r="A126" s="131"/>
      <c r="C126" s="289"/>
      <c r="E126" s="136"/>
      <c r="F126" s="136"/>
    </row>
    <row r="127" spans="1:6">
      <c r="A127" s="131"/>
      <c r="C127" s="289"/>
      <c r="E127" s="136"/>
      <c r="F127" s="136"/>
    </row>
    <row r="128" spans="1:6">
      <c r="A128" s="131"/>
      <c r="C128" s="289"/>
      <c r="E128" s="136"/>
      <c r="F128" s="136"/>
    </row>
    <row r="129" spans="1:6">
      <c r="A129" s="131"/>
      <c r="C129" s="289"/>
      <c r="E129" s="136"/>
      <c r="F129" s="136"/>
    </row>
    <row r="130" spans="1:6">
      <c r="A130" s="131"/>
      <c r="C130" s="289"/>
      <c r="E130" s="136"/>
      <c r="F130" s="136"/>
    </row>
    <row r="131" spans="1:6">
      <c r="A131" s="131"/>
      <c r="C131" s="289"/>
      <c r="E131" s="136"/>
      <c r="F131" s="136"/>
    </row>
    <row r="132" spans="1:6">
      <c r="A132" s="131"/>
      <c r="C132" s="289"/>
      <c r="E132" s="136"/>
      <c r="F132" s="136"/>
    </row>
    <row r="133" spans="1:6">
      <c r="A133" s="131"/>
      <c r="C133" s="289"/>
      <c r="E133" s="136"/>
      <c r="F133" s="136"/>
    </row>
    <row r="134" spans="1:6">
      <c r="A134" s="131"/>
      <c r="C134" s="289"/>
      <c r="E134" s="136"/>
      <c r="F134" s="136"/>
    </row>
    <row r="135" spans="1:6">
      <c r="A135" s="131"/>
      <c r="C135" s="289"/>
      <c r="E135" s="136"/>
      <c r="F135" s="136"/>
    </row>
    <row r="136" spans="1:6">
      <c r="A136" s="131"/>
      <c r="C136" s="289"/>
      <c r="E136" s="136"/>
      <c r="F136" s="136"/>
    </row>
    <row r="137" spans="1:6">
      <c r="A137" s="131"/>
      <c r="C137" s="289"/>
      <c r="E137" s="136"/>
      <c r="F137" s="136"/>
    </row>
    <row r="138" spans="1:6">
      <c r="A138" s="131"/>
      <c r="C138" s="289"/>
      <c r="E138" s="136"/>
      <c r="F138" s="136"/>
    </row>
    <row r="139" spans="1:6">
      <c r="A139" s="131"/>
      <c r="C139" s="289"/>
      <c r="E139" s="136"/>
      <c r="F139" s="136"/>
    </row>
    <row r="140" spans="1:6">
      <c r="A140" s="131"/>
      <c r="C140" s="289"/>
      <c r="E140" s="136"/>
      <c r="F140" s="136"/>
    </row>
    <row r="141" spans="1:6">
      <c r="A141" s="131"/>
      <c r="C141" s="289"/>
      <c r="E141" s="136"/>
      <c r="F141" s="136"/>
    </row>
    <row r="142" spans="1:6">
      <c r="A142" s="131"/>
      <c r="C142" s="289"/>
      <c r="E142" s="136"/>
      <c r="F142" s="136"/>
    </row>
    <row r="143" spans="1:6">
      <c r="A143" s="131"/>
      <c r="C143" s="289"/>
      <c r="E143" s="136"/>
      <c r="F143" s="136"/>
    </row>
    <row r="144" spans="1:6">
      <c r="A144" s="131"/>
      <c r="C144" s="289"/>
      <c r="E144" s="136"/>
      <c r="F144" s="136"/>
    </row>
    <row r="145" spans="1:6">
      <c r="A145" s="131"/>
      <c r="C145" s="289"/>
      <c r="E145" s="136"/>
      <c r="F145" s="136"/>
    </row>
    <row r="146" spans="1:6">
      <c r="A146" s="131"/>
      <c r="C146" s="289"/>
      <c r="E146" s="136"/>
      <c r="F146" s="136"/>
    </row>
    <row r="147" spans="1:6">
      <c r="A147" s="131"/>
      <c r="C147" s="289"/>
      <c r="E147" s="136"/>
      <c r="F147" s="136"/>
    </row>
    <row r="148" spans="1:6">
      <c r="A148" s="131"/>
      <c r="C148" s="289"/>
      <c r="E148" s="136"/>
      <c r="F148" s="136"/>
    </row>
    <row r="149" spans="1:6">
      <c r="A149" s="131"/>
      <c r="C149" s="289"/>
      <c r="E149" s="136"/>
      <c r="F149" s="136"/>
    </row>
    <row r="150" spans="1:6">
      <c r="A150" s="131"/>
      <c r="C150" s="289"/>
      <c r="E150" s="136"/>
      <c r="F150" s="136"/>
    </row>
    <row r="151" spans="1:6">
      <c r="A151" s="131"/>
      <c r="C151" s="289"/>
      <c r="E151" s="136"/>
      <c r="F151" s="136"/>
    </row>
    <row r="152" spans="1:6">
      <c r="A152" s="131"/>
      <c r="C152" s="289"/>
      <c r="E152" s="136"/>
      <c r="F152" s="136"/>
    </row>
    <row r="153" spans="1:6">
      <c r="A153" s="131"/>
      <c r="C153" s="289"/>
      <c r="E153" s="136"/>
      <c r="F153" s="136"/>
    </row>
    <row r="154" spans="1:6">
      <c r="A154" s="131"/>
      <c r="C154" s="289"/>
      <c r="E154" s="136"/>
      <c r="F154" s="136"/>
    </row>
    <row r="155" spans="1:6">
      <c r="A155" s="131"/>
      <c r="C155" s="289"/>
      <c r="E155" s="136"/>
      <c r="F155" s="136"/>
    </row>
    <row r="156" spans="1:6">
      <c r="A156" s="131"/>
      <c r="C156" s="289"/>
      <c r="E156" s="136"/>
      <c r="F156" s="136"/>
    </row>
    <row r="157" spans="1:6">
      <c r="A157" s="131"/>
      <c r="C157" s="289"/>
      <c r="E157" s="136"/>
      <c r="F157" s="136"/>
    </row>
    <row r="158" spans="1:6">
      <c r="A158" s="131"/>
      <c r="C158" s="289"/>
      <c r="E158" s="136"/>
      <c r="F158" s="136"/>
    </row>
    <row r="159" spans="1:6">
      <c r="A159" s="131"/>
      <c r="C159" s="289"/>
      <c r="E159" s="136"/>
      <c r="F159" s="136"/>
    </row>
    <row r="160" spans="1:6">
      <c r="A160" s="131"/>
      <c r="C160" s="289"/>
      <c r="E160" s="136"/>
      <c r="F160" s="136"/>
    </row>
    <row r="161" spans="1:6">
      <c r="A161" s="131"/>
      <c r="C161" s="289"/>
      <c r="E161" s="136"/>
      <c r="F161" s="136"/>
    </row>
    <row r="162" spans="1:6">
      <c r="A162" s="131"/>
      <c r="C162" s="289"/>
      <c r="E162" s="136"/>
      <c r="F162" s="136"/>
    </row>
    <row r="163" spans="1:6">
      <c r="A163" s="131"/>
      <c r="C163" s="289"/>
      <c r="E163" s="136"/>
      <c r="F163" s="136"/>
    </row>
    <row r="164" spans="1:6">
      <c r="A164" s="131"/>
      <c r="C164" s="289"/>
      <c r="E164" s="136"/>
      <c r="F164" s="136"/>
    </row>
    <row r="165" spans="1:6">
      <c r="A165" s="131"/>
      <c r="C165" s="289"/>
      <c r="E165" s="136"/>
      <c r="F165" s="136"/>
    </row>
    <row r="166" spans="1:6">
      <c r="A166" s="131"/>
      <c r="C166" s="289"/>
      <c r="E166" s="136"/>
      <c r="F166" s="136"/>
    </row>
    <row r="167" spans="1:6">
      <c r="A167" s="131"/>
      <c r="C167" s="289"/>
      <c r="E167" s="136"/>
      <c r="F167" s="136"/>
    </row>
    <row r="168" spans="1:6">
      <c r="A168" s="131"/>
      <c r="C168" s="289"/>
      <c r="E168" s="136"/>
      <c r="F168" s="136"/>
    </row>
    <row r="169" spans="1:6">
      <c r="A169" s="131"/>
      <c r="C169" s="289"/>
      <c r="E169" s="136"/>
      <c r="F169" s="136"/>
    </row>
    <row r="170" spans="1:6">
      <c r="A170" s="131"/>
      <c r="C170" s="289"/>
      <c r="E170" s="136"/>
      <c r="F170" s="136"/>
    </row>
    <row r="171" spans="1:6">
      <c r="A171" s="131"/>
      <c r="C171" s="289"/>
      <c r="E171" s="136"/>
      <c r="F171" s="136"/>
    </row>
    <row r="172" spans="1:6">
      <c r="A172" s="131"/>
      <c r="C172" s="289"/>
      <c r="E172" s="136"/>
      <c r="F172" s="136"/>
    </row>
    <row r="173" spans="1:6">
      <c r="A173" s="131"/>
      <c r="C173" s="289"/>
      <c r="E173" s="136"/>
      <c r="F173" s="136"/>
    </row>
    <row r="174" spans="1:6">
      <c r="A174" s="131"/>
      <c r="C174" s="289"/>
      <c r="E174" s="136"/>
      <c r="F174" s="136"/>
    </row>
    <row r="175" spans="1:6">
      <c r="A175" s="131"/>
      <c r="C175" s="289"/>
      <c r="E175" s="136"/>
      <c r="F175" s="136"/>
    </row>
    <row r="176" spans="1:6">
      <c r="A176" s="131"/>
      <c r="C176" s="289"/>
      <c r="E176" s="136"/>
      <c r="F176" s="136"/>
    </row>
    <row r="177" spans="1:6">
      <c r="A177" s="131"/>
      <c r="C177" s="289"/>
      <c r="E177" s="136"/>
      <c r="F177" s="136"/>
    </row>
    <row r="178" spans="1:6">
      <c r="A178" s="131"/>
      <c r="C178" s="289"/>
      <c r="E178" s="136"/>
      <c r="F178" s="136"/>
    </row>
    <row r="179" spans="1:6">
      <c r="A179" s="131"/>
      <c r="C179" s="289"/>
      <c r="E179" s="136"/>
      <c r="F179" s="136"/>
    </row>
    <row r="180" spans="1:6">
      <c r="A180" s="131"/>
      <c r="C180" s="289"/>
      <c r="E180" s="136"/>
      <c r="F180" s="136"/>
    </row>
    <row r="181" spans="1:6">
      <c r="A181" s="131"/>
      <c r="C181" s="289"/>
      <c r="E181" s="136"/>
      <c r="F181" s="136"/>
    </row>
    <row r="182" spans="1:6">
      <c r="A182" s="131"/>
      <c r="C182" s="289"/>
      <c r="E182" s="136"/>
      <c r="F182" s="136"/>
    </row>
    <row r="183" spans="1:6">
      <c r="A183" s="131"/>
      <c r="C183" s="289"/>
      <c r="E183" s="136"/>
      <c r="F183" s="136"/>
    </row>
    <row r="184" spans="1:6">
      <c r="A184" s="131"/>
      <c r="C184" s="289"/>
      <c r="E184" s="136"/>
      <c r="F184" s="136"/>
    </row>
    <row r="185" spans="1:6">
      <c r="A185" s="131"/>
      <c r="C185" s="289"/>
      <c r="E185" s="136"/>
      <c r="F185" s="136"/>
    </row>
    <row r="186" spans="1:6">
      <c r="A186" s="131"/>
      <c r="C186" s="289"/>
      <c r="E186" s="136"/>
      <c r="F186" s="136"/>
    </row>
    <row r="187" spans="1:6">
      <c r="A187" s="131"/>
      <c r="C187" s="289"/>
      <c r="E187" s="136"/>
      <c r="F187" s="136"/>
    </row>
    <row r="188" spans="1:6">
      <c r="A188" s="131"/>
      <c r="C188" s="289"/>
      <c r="E188" s="136"/>
      <c r="F188" s="136"/>
    </row>
    <row r="189" spans="1:6">
      <c r="A189" s="131"/>
      <c r="C189" s="289"/>
      <c r="E189" s="136"/>
      <c r="F189" s="136"/>
    </row>
    <row r="190" spans="1:6">
      <c r="A190" s="131"/>
      <c r="C190" s="289"/>
      <c r="E190" s="136"/>
      <c r="F190" s="136"/>
    </row>
    <row r="191" spans="1:6">
      <c r="A191" s="131"/>
      <c r="C191" s="289"/>
      <c r="E191" s="136"/>
      <c r="F191" s="136"/>
    </row>
    <row r="192" spans="1:6">
      <c r="A192" s="131"/>
      <c r="C192" s="289"/>
      <c r="E192" s="136"/>
      <c r="F192" s="136"/>
    </row>
    <row r="193" spans="1:6">
      <c r="A193" s="131"/>
      <c r="C193" s="289"/>
      <c r="E193" s="136"/>
      <c r="F193" s="136"/>
    </row>
    <row r="194" spans="1:6">
      <c r="A194" s="131"/>
      <c r="C194" s="289"/>
      <c r="E194" s="136"/>
      <c r="F194" s="136"/>
    </row>
    <row r="195" spans="1:6">
      <c r="A195" s="131"/>
      <c r="C195" s="289"/>
      <c r="E195" s="136"/>
      <c r="F195" s="136"/>
    </row>
    <row r="196" spans="1:6">
      <c r="A196" s="131"/>
      <c r="C196" s="289"/>
      <c r="E196" s="136"/>
      <c r="F196" s="136"/>
    </row>
    <row r="197" spans="1:6">
      <c r="A197" s="131"/>
      <c r="C197" s="289"/>
      <c r="E197" s="136"/>
      <c r="F197" s="136"/>
    </row>
    <row r="198" spans="1:6">
      <c r="A198" s="131"/>
      <c r="C198" s="289"/>
      <c r="E198" s="136"/>
      <c r="F198" s="136"/>
    </row>
    <row r="199" spans="1:6">
      <c r="A199" s="131"/>
      <c r="C199" s="289"/>
      <c r="E199" s="136"/>
      <c r="F199" s="136"/>
    </row>
    <row r="200" spans="1:6">
      <c r="A200" s="131"/>
      <c r="C200" s="289"/>
      <c r="E200" s="136"/>
      <c r="F200" s="136"/>
    </row>
    <row r="201" spans="1:6">
      <c r="A201" s="131"/>
      <c r="C201" s="289"/>
      <c r="E201" s="136"/>
      <c r="F201" s="136"/>
    </row>
    <row r="202" spans="1:6">
      <c r="A202" s="131"/>
      <c r="C202" s="289"/>
      <c r="E202" s="136"/>
      <c r="F202" s="136"/>
    </row>
    <row r="203" spans="1:6">
      <c r="A203" s="131"/>
      <c r="C203" s="289"/>
      <c r="E203" s="136"/>
      <c r="F203" s="136"/>
    </row>
    <row r="204" spans="1:6">
      <c r="A204" s="131"/>
      <c r="C204" s="289"/>
      <c r="E204" s="136"/>
      <c r="F204" s="136"/>
    </row>
    <row r="205" spans="1:6">
      <c r="A205" s="131"/>
      <c r="C205" s="289"/>
      <c r="E205" s="136"/>
      <c r="F205" s="136"/>
    </row>
    <row r="206" spans="1:6">
      <c r="A206" s="131"/>
      <c r="C206" s="289"/>
      <c r="E206" s="136"/>
      <c r="F206" s="136"/>
    </row>
    <row r="207" spans="1:6">
      <c r="A207" s="131"/>
      <c r="C207" s="289"/>
      <c r="E207" s="136"/>
      <c r="F207" s="136"/>
    </row>
    <row r="208" spans="1:6">
      <c r="A208" s="131"/>
      <c r="C208" s="289"/>
      <c r="E208" s="136"/>
      <c r="F208" s="136"/>
    </row>
    <row r="209" spans="1:6">
      <c r="A209" s="131"/>
      <c r="C209" s="289"/>
      <c r="E209" s="136"/>
      <c r="F209" s="136"/>
    </row>
    <row r="210" spans="1:6">
      <c r="A210" s="131"/>
      <c r="C210" s="289"/>
      <c r="E210" s="136"/>
      <c r="F210" s="136"/>
    </row>
    <row r="211" spans="1:6">
      <c r="A211" s="131"/>
      <c r="C211" s="289"/>
      <c r="E211" s="136"/>
      <c r="F211" s="136"/>
    </row>
    <row r="212" spans="1:6">
      <c r="A212" s="131"/>
      <c r="C212" s="289"/>
      <c r="E212" s="136"/>
      <c r="F212" s="136"/>
    </row>
    <row r="213" spans="1:6">
      <c r="A213" s="131"/>
      <c r="C213" s="289"/>
      <c r="E213" s="136"/>
      <c r="F213" s="136"/>
    </row>
    <row r="214" spans="1:6">
      <c r="A214" s="131"/>
      <c r="C214" s="289"/>
      <c r="E214" s="136"/>
      <c r="F214" s="136"/>
    </row>
    <row r="215" spans="1:6">
      <c r="A215" s="131"/>
      <c r="C215" s="289"/>
      <c r="E215" s="136"/>
      <c r="F215" s="136"/>
    </row>
    <row r="216" spans="1:6">
      <c r="A216" s="131"/>
      <c r="C216" s="289"/>
      <c r="E216" s="136"/>
      <c r="F216" s="136"/>
    </row>
    <row r="217" spans="1:6">
      <c r="A217" s="131"/>
      <c r="C217" s="289"/>
      <c r="E217" s="136"/>
      <c r="F217" s="136"/>
    </row>
    <row r="218" spans="1:6">
      <c r="A218" s="131"/>
      <c r="C218" s="289"/>
      <c r="E218" s="136"/>
      <c r="F218" s="136"/>
    </row>
    <row r="219" spans="1:6">
      <c r="A219" s="131"/>
      <c r="C219" s="289"/>
      <c r="E219" s="136"/>
      <c r="F219" s="136"/>
    </row>
    <row r="220" spans="1:6">
      <c r="A220" s="131"/>
      <c r="C220" s="289"/>
      <c r="E220" s="136"/>
      <c r="F220" s="136"/>
    </row>
    <row r="221" spans="1:6">
      <c r="A221" s="131"/>
      <c r="C221" s="289"/>
      <c r="E221" s="136"/>
      <c r="F221" s="136"/>
    </row>
    <row r="222" spans="1:6">
      <c r="A222" s="131"/>
      <c r="C222" s="289"/>
      <c r="E222" s="136"/>
      <c r="F222" s="136"/>
    </row>
    <row r="223" spans="1:6">
      <c r="A223" s="131"/>
      <c r="C223" s="289"/>
      <c r="E223" s="136"/>
      <c r="F223" s="136"/>
    </row>
    <row r="224" spans="1:6">
      <c r="A224" s="131"/>
      <c r="C224" s="289"/>
      <c r="E224" s="136"/>
      <c r="F224" s="136"/>
    </row>
    <row r="225" spans="1:6">
      <c r="A225" s="131"/>
      <c r="C225" s="289"/>
      <c r="E225" s="136"/>
      <c r="F225" s="136"/>
    </row>
    <row r="226" spans="1:6">
      <c r="A226" s="131"/>
      <c r="C226" s="289"/>
      <c r="E226" s="136"/>
      <c r="F226" s="136"/>
    </row>
    <row r="227" spans="1:6">
      <c r="A227" s="131"/>
      <c r="C227" s="289"/>
      <c r="E227" s="136"/>
      <c r="F227" s="136"/>
    </row>
    <row r="228" spans="1:6">
      <c r="A228" s="131"/>
      <c r="C228" s="289"/>
      <c r="E228" s="136"/>
      <c r="F228" s="136"/>
    </row>
    <row r="229" spans="1:6">
      <c r="A229" s="131"/>
      <c r="C229" s="289"/>
      <c r="E229" s="136"/>
      <c r="F229" s="136"/>
    </row>
    <row r="230" spans="1:6">
      <c r="A230" s="131"/>
      <c r="C230" s="289"/>
      <c r="E230" s="136"/>
      <c r="F230" s="136"/>
    </row>
    <row r="231" spans="1:6">
      <c r="A231" s="131"/>
      <c r="C231" s="289"/>
      <c r="E231" s="136"/>
      <c r="F231" s="136"/>
    </row>
    <row r="232" spans="1:6">
      <c r="A232" s="131"/>
      <c r="C232" s="289"/>
      <c r="E232" s="136"/>
      <c r="F232" s="136"/>
    </row>
    <row r="233" spans="1:6">
      <c r="A233" s="131"/>
      <c r="C233" s="289"/>
      <c r="E233" s="136"/>
      <c r="F233" s="136"/>
    </row>
    <row r="234" spans="1:6">
      <c r="A234" s="131"/>
      <c r="C234" s="289"/>
      <c r="E234" s="136"/>
      <c r="F234" s="136"/>
    </row>
    <row r="235" spans="1:6">
      <c r="A235" s="131"/>
      <c r="C235" s="289"/>
      <c r="E235" s="136"/>
      <c r="F235" s="136"/>
    </row>
    <row r="236" spans="1:6">
      <c r="A236" s="131"/>
      <c r="C236" s="289"/>
      <c r="E236" s="136"/>
      <c r="F236" s="136"/>
    </row>
    <row r="237" spans="1:6">
      <c r="A237" s="131"/>
      <c r="C237" s="289"/>
      <c r="E237" s="136"/>
      <c r="F237" s="136"/>
    </row>
    <row r="238" spans="1:6">
      <c r="A238" s="131"/>
      <c r="C238" s="289"/>
      <c r="E238" s="136"/>
      <c r="F238" s="136"/>
    </row>
    <row r="239" spans="1:6">
      <c r="A239" s="131"/>
      <c r="C239" s="289"/>
      <c r="E239" s="136"/>
      <c r="F239" s="136"/>
    </row>
    <row r="240" spans="1:6">
      <c r="A240" s="131"/>
      <c r="C240" s="289"/>
      <c r="E240" s="136"/>
      <c r="F240" s="136"/>
    </row>
    <row r="241" spans="1:6">
      <c r="A241" s="131"/>
      <c r="C241" s="289"/>
      <c r="E241" s="136"/>
      <c r="F241" s="136"/>
    </row>
    <row r="242" spans="1:6">
      <c r="A242" s="131"/>
      <c r="C242" s="289"/>
      <c r="E242" s="136"/>
      <c r="F242" s="136"/>
    </row>
    <row r="243" spans="1:6">
      <c r="A243" s="131"/>
      <c r="C243" s="289"/>
      <c r="E243" s="136"/>
      <c r="F243" s="136"/>
    </row>
    <row r="244" spans="1:6">
      <c r="A244" s="131"/>
      <c r="C244" s="289"/>
      <c r="E244" s="136"/>
      <c r="F244" s="136"/>
    </row>
    <row r="245" spans="1:6">
      <c r="A245" s="131"/>
      <c r="C245" s="289"/>
      <c r="E245" s="136"/>
      <c r="F245" s="136"/>
    </row>
    <row r="246" spans="1:6">
      <c r="A246" s="131"/>
      <c r="C246" s="289"/>
      <c r="E246" s="136"/>
      <c r="F246" s="136"/>
    </row>
    <row r="247" spans="1:6">
      <c r="A247" s="131"/>
      <c r="C247" s="289"/>
      <c r="E247" s="136"/>
      <c r="F247" s="136"/>
    </row>
    <row r="248" spans="1:6">
      <c r="A248" s="131"/>
      <c r="C248" s="289"/>
      <c r="E248" s="136"/>
      <c r="F248" s="136"/>
    </row>
    <row r="249" spans="1:6">
      <c r="A249" s="131"/>
      <c r="C249" s="289"/>
      <c r="E249" s="136"/>
      <c r="F249" s="136"/>
    </row>
    <row r="250" spans="1:6">
      <c r="A250" s="131"/>
      <c r="C250" s="289"/>
      <c r="E250" s="136"/>
      <c r="F250" s="136"/>
    </row>
    <row r="251" spans="1:6">
      <c r="A251" s="131"/>
      <c r="C251" s="289"/>
      <c r="E251" s="136"/>
      <c r="F251" s="136"/>
    </row>
    <row r="252" spans="1:6">
      <c r="A252" s="131"/>
      <c r="C252" s="289"/>
      <c r="E252" s="136"/>
      <c r="F252" s="136"/>
    </row>
    <row r="253" spans="1:6">
      <c r="A253" s="131"/>
      <c r="C253" s="289"/>
      <c r="E253" s="136"/>
      <c r="F253" s="136"/>
    </row>
    <row r="254" spans="1:6">
      <c r="A254" s="131"/>
      <c r="C254" s="289"/>
      <c r="E254" s="136"/>
      <c r="F254" s="136"/>
    </row>
    <row r="255" spans="1:6">
      <c r="A255" s="131"/>
      <c r="C255" s="289"/>
      <c r="E255" s="136"/>
      <c r="F255" s="136"/>
    </row>
    <row r="256" spans="1:6">
      <c r="A256" s="131"/>
      <c r="C256" s="289"/>
      <c r="E256" s="136"/>
      <c r="F256" s="136"/>
    </row>
    <row r="257" spans="1:6">
      <c r="A257" s="131"/>
      <c r="C257" s="289"/>
      <c r="E257" s="136"/>
      <c r="F257" s="136"/>
    </row>
    <row r="258" spans="1:6">
      <c r="A258" s="131"/>
      <c r="C258" s="289"/>
      <c r="E258" s="136"/>
      <c r="F258" s="136"/>
    </row>
    <row r="259" spans="1:6">
      <c r="A259" s="131"/>
      <c r="C259" s="289"/>
      <c r="E259" s="136"/>
      <c r="F259" s="136"/>
    </row>
    <row r="260" spans="1:6">
      <c r="A260" s="131"/>
      <c r="C260" s="289"/>
      <c r="E260" s="136"/>
      <c r="F260" s="136"/>
    </row>
    <row r="261" spans="1:6">
      <c r="A261" s="131"/>
      <c r="C261" s="289"/>
      <c r="E261" s="136"/>
      <c r="F261" s="136"/>
    </row>
    <row r="262" spans="1:6">
      <c r="A262" s="131"/>
      <c r="C262" s="289"/>
      <c r="E262" s="136"/>
      <c r="F262" s="136"/>
    </row>
    <row r="263" spans="1:6">
      <c r="A263" s="131"/>
      <c r="C263" s="289"/>
      <c r="E263" s="136"/>
      <c r="F263" s="136"/>
    </row>
    <row r="264" spans="1:6">
      <c r="A264" s="131"/>
      <c r="C264" s="289"/>
      <c r="E264" s="136"/>
      <c r="F264" s="136"/>
    </row>
    <row r="265" spans="1:6">
      <c r="A265" s="131"/>
      <c r="C265" s="289"/>
      <c r="E265" s="136"/>
      <c r="F265" s="136"/>
    </row>
    <row r="266" spans="1:6">
      <c r="A266" s="131"/>
      <c r="C266" s="289"/>
      <c r="E266" s="136"/>
      <c r="F266" s="136"/>
    </row>
    <row r="267" spans="1:6">
      <c r="A267" s="131"/>
      <c r="C267" s="289"/>
      <c r="E267" s="136"/>
      <c r="F267" s="136"/>
    </row>
    <row r="268" spans="1:6">
      <c r="A268" s="131"/>
      <c r="C268" s="289"/>
      <c r="E268" s="136"/>
      <c r="F268" s="136"/>
    </row>
    <row r="269" spans="1:6">
      <c r="A269" s="131"/>
      <c r="C269" s="289"/>
      <c r="E269" s="136"/>
      <c r="F269" s="136"/>
    </row>
    <row r="270" spans="1:6">
      <c r="A270" s="131"/>
      <c r="C270" s="289"/>
      <c r="E270" s="136"/>
      <c r="F270" s="136"/>
    </row>
    <row r="271" spans="1:6">
      <c r="A271" s="131"/>
      <c r="C271" s="289"/>
      <c r="E271" s="136"/>
      <c r="F271" s="136"/>
    </row>
    <row r="272" spans="1:6">
      <c r="A272" s="131"/>
      <c r="C272" s="289"/>
      <c r="E272" s="136"/>
      <c r="F272" s="136"/>
    </row>
    <row r="273" spans="1:6">
      <c r="A273" s="131"/>
      <c r="C273" s="289"/>
      <c r="E273" s="136"/>
      <c r="F273" s="136"/>
    </row>
    <row r="274" spans="1:6">
      <c r="A274" s="131"/>
      <c r="C274" s="289"/>
      <c r="E274" s="136"/>
      <c r="F274" s="136"/>
    </row>
    <row r="275" spans="1:6">
      <c r="A275" s="131"/>
      <c r="C275" s="289"/>
      <c r="E275" s="136"/>
      <c r="F275" s="136"/>
    </row>
    <row r="276" spans="1:6">
      <c r="A276" s="131"/>
      <c r="C276" s="289"/>
      <c r="E276" s="136"/>
      <c r="F276" s="136"/>
    </row>
    <row r="277" spans="1:6">
      <c r="A277" s="131"/>
      <c r="C277" s="289"/>
      <c r="E277" s="136"/>
      <c r="F277" s="136"/>
    </row>
    <row r="278" spans="1:6">
      <c r="A278" s="131"/>
      <c r="C278" s="289"/>
      <c r="E278" s="136"/>
      <c r="F278" s="136"/>
    </row>
    <row r="279" spans="1:6">
      <c r="A279" s="131"/>
      <c r="C279" s="289"/>
      <c r="E279" s="136"/>
      <c r="F279" s="136"/>
    </row>
    <row r="280" spans="1:6">
      <c r="A280" s="131"/>
      <c r="C280" s="289"/>
      <c r="E280" s="136"/>
      <c r="F280" s="136"/>
    </row>
    <row r="281" spans="1:6">
      <c r="A281" s="131"/>
      <c r="C281" s="289"/>
      <c r="E281" s="136"/>
      <c r="F281" s="136"/>
    </row>
    <row r="282" spans="1:6">
      <c r="A282" s="131"/>
      <c r="C282" s="289"/>
      <c r="E282" s="136"/>
      <c r="F282" s="136"/>
    </row>
    <row r="283" spans="1:6">
      <c r="A283" s="131"/>
      <c r="C283" s="289"/>
      <c r="E283" s="136"/>
      <c r="F283" s="136"/>
    </row>
    <row r="284" spans="1:6">
      <c r="A284" s="131"/>
      <c r="C284" s="289"/>
      <c r="E284" s="136"/>
      <c r="F284" s="136"/>
    </row>
    <row r="285" spans="1:6">
      <c r="A285" s="131"/>
      <c r="C285" s="289"/>
      <c r="E285" s="136"/>
      <c r="F285" s="136"/>
    </row>
    <row r="286" spans="1:6">
      <c r="A286" s="131"/>
      <c r="C286" s="289"/>
      <c r="E286" s="136"/>
      <c r="F286" s="136"/>
    </row>
    <row r="287" spans="1:6">
      <c r="A287" s="131"/>
      <c r="C287" s="289"/>
      <c r="E287" s="136"/>
      <c r="F287" s="136"/>
    </row>
    <row r="288" spans="1:6">
      <c r="A288" s="131"/>
      <c r="C288" s="289"/>
      <c r="E288" s="136"/>
      <c r="F288" s="136"/>
    </row>
    <row r="289" spans="1:6">
      <c r="A289" s="131"/>
      <c r="C289" s="289"/>
      <c r="E289" s="136"/>
      <c r="F289" s="136"/>
    </row>
    <row r="290" spans="1:6">
      <c r="A290" s="131"/>
      <c r="C290" s="289"/>
      <c r="E290" s="136"/>
      <c r="F290" s="136"/>
    </row>
    <row r="291" spans="1:6">
      <c r="A291" s="131"/>
      <c r="C291" s="289"/>
      <c r="E291" s="136"/>
      <c r="F291" s="136"/>
    </row>
    <row r="292" spans="1:6">
      <c r="A292" s="131"/>
      <c r="C292" s="289"/>
      <c r="E292" s="136"/>
      <c r="F292" s="136"/>
    </row>
    <row r="293" spans="1:6">
      <c r="A293" s="131"/>
      <c r="C293" s="289"/>
      <c r="E293" s="136"/>
      <c r="F293" s="136"/>
    </row>
    <row r="294" spans="1:6">
      <c r="A294" s="131"/>
      <c r="C294" s="289"/>
      <c r="E294" s="136"/>
      <c r="F294" s="136"/>
    </row>
    <row r="295" spans="1:6">
      <c r="A295" s="131"/>
      <c r="C295" s="289"/>
      <c r="E295" s="136"/>
      <c r="F295" s="136"/>
    </row>
    <row r="296" spans="1:6">
      <c r="A296" s="131"/>
      <c r="C296" s="289"/>
      <c r="E296" s="136"/>
      <c r="F296" s="136"/>
    </row>
    <row r="297" spans="1:6">
      <c r="A297" s="131"/>
      <c r="C297" s="289"/>
      <c r="E297" s="136"/>
      <c r="F297" s="136"/>
    </row>
    <row r="298" spans="1:6">
      <c r="A298" s="131"/>
      <c r="C298" s="289"/>
      <c r="E298" s="136"/>
      <c r="F298" s="136"/>
    </row>
    <row r="299" spans="1:6">
      <c r="A299" s="131"/>
      <c r="C299" s="289"/>
      <c r="E299" s="136"/>
      <c r="F299" s="136"/>
    </row>
    <row r="300" spans="1:6">
      <c r="A300" s="131"/>
      <c r="C300" s="289"/>
      <c r="E300" s="136"/>
      <c r="F300" s="136"/>
    </row>
    <row r="301" spans="1:6">
      <c r="A301" s="131"/>
      <c r="C301" s="289"/>
      <c r="E301" s="136"/>
      <c r="F301" s="136"/>
    </row>
    <row r="302" spans="1:6">
      <c r="A302" s="131"/>
      <c r="C302" s="289"/>
      <c r="E302" s="136"/>
      <c r="F302" s="136"/>
    </row>
    <row r="303" spans="1:6">
      <c r="A303" s="131"/>
      <c r="C303" s="289"/>
      <c r="E303" s="136"/>
      <c r="F303" s="136"/>
    </row>
    <row r="304" spans="1:6">
      <c r="A304" s="131"/>
      <c r="C304" s="289"/>
      <c r="E304" s="136"/>
      <c r="F304" s="136"/>
    </row>
    <row r="305" spans="1:6">
      <c r="A305" s="131"/>
      <c r="C305" s="289"/>
      <c r="E305" s="136"/>
      <c r="F305" s="136"/>
    </row>
    <row r="306" spans="1:6">
      <c r="A306" s="131"/>
      <c r="C306" s="289"/>
      <c r="E306" s="136"/>
      <c r="F306" s="136"/>
    </row>
    <row r="307" spans="1:6">
      <c r="A307" s="131"/>
      <c r="C307" s="289"/>
      <c r="E307" s="136"/>
      <c r="F307" s="136"/>
    </row>
    <row r="308" spans="1:6">
      <c r="A308" s="131"/>
      <c r="C308" s="289"/>
      <c r="E308" s="136"/>
      <c r="F308" s="136"/>
    </row>
    <row r="309" spans="1:6">
      <c r="A309" s="131"/>
      <c r="C309" s="289"/>
      <c r="E309" s="136"/>
      <c r="F309" s="136"/>
    </row>
    <row r="310" spans="1:6">
      <c r="A310" s="131"/>
      <c r="C310" s="289"/>
      <c r="E310" s="136"/>
      <c r="F310" s="136"/>
    </row>
    <row r="311" spans="1:6">
      <c r="A311" s="131"/>
      <c r="C311" s="289"/>
      <c r="E311" s="136"/>
      <c r="F311" s="136"/>
    </row>
    <row r="312" spans="1:6">
      <c r="A312" s="131"/>
      <c r="C312" s="289"/>
      <c r="E312" s="136"/>
      <c r="F312" s="136"/>
    </row>
    <row r="313" spans="1:6">
      <c r="A313" s="131"/>
      <c r="C313" s="289"/>
      <c r="E313" s="136"/>
      <c r="F313" s="136"/>
    </row>
    <row r="314" spans="1:6">
      <c r="A314" s="131"/>
      <c r="C314" s="289"/>
      <c r="E314" s="136"/>
      <c r="F314" s="136"/>
    </row>
    <row r="315" spans="1:6">
      <c r="A315" s="131"/>
      <c r="C315" s="289"/>
      <c r="E315" s="136"/>
      <c r="F315" s="136"/>
    </row>
    <row r="316" spans="1:6">
      <c r="A316" s="131"/>
      <c r="C316" s="289"/>
      <c r="E316" s="136"/>
      <c r="F316" s="136"/>
    </row>
    <row r="317" spans="1:6">
      <c r="A317" s="131"/>
      <c r="C317" s="289"/>
      <c r="E317" s="136"/>
      <c r="F317" s="136"/>
    </row>
    <row r="318" spans="1:6">
      <c r="A318" s="131"/>
      <c r="C318" s="289"/>
      <c r="E318" s="136"/>
      <c r="F318" s="136"/>
    </row>
    <row r="319" spans="1:6">
      <c r="A319" s="131"/>
      <c r="C319" s="289"/>
      <c r="E319" s="136"/>
      <c r="F319" s="136"/>
    </row>
    <row r="320" spans="1:6">
      <c r="A320" s="131"/>
      <c r="C320" s="289"/>
      <c r="E320" s="136"/>
      <c r="F320" s="136"/>
    </row>
    <row r="321" spans="1:6">
      <c r="A321" s="131"/>
      <c r="C321" s="289"/>
      <c r="E321" s="136"/>
      <c r="F321" s="136"/>
    </row>
    <row r="322" spans="1:6">
      <c r="A322" s="131"/>
      <c r="C322" s="289"/>
      <c r="E322" s="136"/>
      <c r="F322" s="136"/>
    </row>
    <row r="323" spans="1:6">
      <c r="A323" s="131"/>
      <c r="C323" s="289"/>
      <c r="E323" s="136"/>
      <c r="F323" s="136"/>
    </row>
    <row r="324" spans="1:6">
      <c r="A324" s="131"/>
      <c r="C324" s="289"/>
      <c r="E324" s="136"/>
      <c r="F324" s="136"/>
    </row>
    <row r="325" spans="1:6">
      <c r="A325" s="131"/>
      <c r="C325" s="289"/>
      <c r="E325" s="136"/>
      <c r="F325" s="136"/>
    </row>
    <row r="326" spans="1:6">
      <c r="A326" s="131"/>
      <c r="C326" s="289"/>
      <c r="E326" s="136"/>
      <c r="F326" s="136"/>
    </row>
    <row r="327" spans="1:6">
      <c r="A327" s="131"/>
      <c r="C327" s="289"/>
      <c r="E327" s="136"/>
      <c r="F327" s="136"/>
    </row>
    <row r="328" spans="1:6">
      <c r="A328" s="131"/>
      <c r="C328" s="289"/>
      <c r="E328" s="136"/>
      <c r="F328" s="136"/>
    </row>
    <row r="329" spans="1:6">
      <c r="A329" s="131"/>
      <c r="C329" s="289"/>
      <c r="E329" s="136"/>
      <c r="F329" s="136"/>
    </row>
    <row r="330" spans="1:6">
      <c r="A330" s="131"/>
      <c r="C330" s="289"/>
      <c r="E330" s="136"/>
      <c r="F330" s="136"/>
    </row>
    <row r="331" spans="1:6">
      <c r="A331" s="131"/>
      <c r="C331" s="289"/>
      <c r="E331" s="136"/>
      <c r="F331" s="136"/>
    </row>
    <row r="332" spans="1:6">
      <c r="A332" s="131"/>
      <c r="C332" s="289"/>
      <c r="E332" s="136"/>
      <c r="F332" s="136"/>
    </row>
    <row r="333" spans="1:6">
      <c r="A333" s="131"/>
      <c r="C333" s="289"/>
      <c r="E333" s="136"/>
      <c r="F333" s="136"/>
    </row>
    <row r="334" spans="1:6">
      <c r="A334" s="131"/>
      <c r="C334" s="289"/>
      <c r="E334" s="136"/>
      <c r="F334" s="136"/>
    </row>
    <row r="335" spans="1:6">
      <c r="A335" s="131"/>
      <c r="C335" s="289"/>
      <c r="E335" s="136"/>
      <c r="F335" s="136"/>
    </row>
    <row r="336" spans="1:6">
      <c r="A336" s="131"/>
      <c r="C336" s="289"/>
      <c r="E336" s="136"/>
      <c r="F336" s="136"/>
    </row>
    <row r="337" spans="1:6">
      <c r="A337" s="131"/>
      <c r="C337" s="289"/>
      <c r="E337" s="136"/>
      <c r="F337" s="136"/>
    </row>
    <row r="338" spans="1:6">
      <c r="A338" s="131"/>
      <c r="C338" s="289"/>
      <c r="E338" s="136"/>
      <c r="F338" s="136"/>
    </row>
    <row r="339" spans="1:6">
      <c r="A339" s="131"/>
      <c r="C339" s="289"/>
      <c r="E339" s="136"/>
      <c r="F339" s="136"/>
    </row>
    <row r="340" spans="1:6">
      <c r="A340" s="131"/>
      <c r="C340" s="289"/>
      <c r="E340" s="136"/>
      <c r="F340" s="136"/>
    </row>
    <row r="341" spans="1:6">
      <c r="A341" s="131"/>
      <c r="C341" s="289"/>
      <c r="E341" s="136"/>
      <c r="F341" s="136"/>
    </row>
    <row r="342" spans="1:6">
      <c r="A342" s="131"/>
      <c r="C342" s="289"/>
      <c r="E342" s="136"/>
      <c r="F342" s="136"/>
    </row>
    <row r="343" spans="1:6">
      <c r="A343" s="131"/>
      <c r="C343" s="289"/>
      <c r="E343" s="136"/>
      <c r="F343" s="136"/>
    </row>
    <row r="344" spans="1:6">
      <c r="A344" s="131"/>
      <c r="C344" s="289"/>
      <c r="E344" s="136"/>
      <c r="F344" s="136"/>
    </row>
    <row r="345" spans="1:6">
      <c r="A345" s="131"/>
      <c r="C345" s="289"/>
      <c r="E345" s="136"/>
      <c r="F345" s="136"/>
    </row>
    <row r="346" spans="1:6">
      <c r="A346" s="131"/>
      <c r="C346" s="289"/>
      <c r="E346" s="136"/>
      <c r="F346" s="136"/>
    </row>
    <row r="347" spans="1:6">
      <c r="A347" s="131"/>
      <c r="C347" s="289"/>
      <c r="E347" s="136"/>
      <c r="F347" s="136"/>
    </row>
    <row r="348" spans="1:6">
      <c r="A348" s="131"/>
      <c r="C348" s="289"/>
      <c r="E348" s="136"/>
      <c r="F348" s="136"/>
    </row>
    <row r="349" spans="1:6">
      <c r="A349" s="131"/>
      <c r="C349" s="289"/>
      <c r="E349" s="136"/>
      <c r="F349" s="136"/>
    </row>
    <row r="350" spans="1:6">
      <c r="A350" s="131"/>
      <c r="C350" s="289"/>
      <c r="E350" s="136"/>
      <c r="F350" s="136"/>
    </row>
    <row r="351" spans="1:6">
      <c r="A351" s="131"/>
      <c r="C351" s="289"/>
      <c r="E351" s="136"/>
      <c r="F351" s="136"/>
    </row>
    <row r="352" spans="1:6">
      <c r="A352" s="131"/>
      <c r="C352" s="289"/>
      <c r="E352" s="136"/>
      <c r="F352" s="136"/>
    </row>
    <row r="353" spans="1:6">
      <c r="A353" s="131"/>
      <c r="C353" s="289"/>
      <c r="E353" s="136"/>
      <c r="F353" s="136"/>
    </row>
    <row r="354" spans="1:6">
      <c r="A354" s="131"/>
      <c r="C354" s="289"/>
      <c r="E354" s="136"/>
      <c r="F354" s="136"/>
    </row>
    <row r="355" spans="1:6">
      <c r="A355" s="131"/>
      <c r="C355" s="289"/>
      <c r="E355" s="136"/>
      <c r="F355" s="136"/>
    </row>
    <row r="356" spans="1:6">
      <c r="A356" s="131"/>
      <c r="C356" s="289"/>
      <c r="E356" s="136"/>
      <c r="F356" s="136"/>
    </row>
    <row r="357" spans="1:6">
      <c r="A357" s="131"/>
      <c r="C357" s="289"/>
      <c r="E357" s="136"/>
      <c r="F357" s="136"/>
    </row>
    <row r="358" spans="1:6">
      <c r="A358" s="131"/>
      <c r="C358" s="289"/>
      <c r="E358" s="136"/>
      <c r="F358" s="136"/>
    </row>
    <row r="359" spans="1:6">
      <c r="A359" s="131"/>
      <c r="C359" s="289"/>
      <c r="E359" s="136"/>
      <c r="F359" s="136"/>
    </row>
    <row r="360" spans="1:6">
      <c r="A360" s="131"/>
      <c r="C360" s="289"/>
      <c r="E360" s="136"/>
      <c r="F360" s="136"/>
    </row>
    <row r="361" spans="1:6">
      <c r="A361" s="131"/>
      <c r="C361" s="289"/>
      <c r="E361" s="136"/>
      <c r="F361" s="136"/>
    </row>
    <row r="362" spans="1:6">
      <c r="A362" s="131"/>
      <c r="C362" s="289"/>
      <c r="E362" s="136"/>
      <c r="F362" s="136"/>
    </row>
    <row r="363" spans="1:6">
      <c r="A363" s="131"/>
      <c r="C363" s="289"/>
      <c r="E363" s="136"/>
      <c r="F363" s="136"/>
    </row>
    <row r="364" spans="1:6">
      <c r="A364" s="131"/>
      <c r="C364" s="289"/>
      <c r="E364" s="136"/>
      <c r="F364" s="136"/>
    </row>
    <row r="365" spans="1:6">
      <c r="A365" s="131"/>
      <c r="C365" s="289"/>
      <c r="E365" s="136"/>
      <c r="F365" s="136"/>
    </row>
    <row r="366" spans="1:6">
      <c r="A366" s="131"/>
      <c r="C366" s="289"/>
      <c r="E366" s="136"/>
      <c r="F366" s="136"/>
    </row>
    <row r="367" spans="1:6">
      <c r="A367" s="131"/>
      <c r="C367" s="289"/>
      <c r="E367" s="136"/>
      <c r="F367" s="136"/>
    </row>
    <row r="368" spans="1:6">
      <c r="A368" s="131"/>
      <c r="C368" s="289"/>
      <c r="E368" s="136"/>
      <c r="F368" s="136"/>
    </row>
    <row r="369" spans="1:6">
      <c r="A369" s="131"/>
      <c r="C369" s="289"/>
      <c r="E369" s="136"/>
      <c r="F369" s="136"/>
    </row>
    <row r="370" spans="1:6">
      <c r="A370" s="131"/>
      <c r="C370" s="289"/>
      <c r="E370" s="136"/>
      <c r="F370" s="136"/>
    </row>
    <row r="371" spans="1:6">
      <c r="A371" s="131"/>
      <c r="C371" s="289"/>
      <c r="E371" s="136"/>
      <c r="F371" s="136"/>
    </row>
    <row r="372" spans="1:6">
      <c r="A372" s="131"/>
      <c r="C372" s="289"/>
      <c r="E372" s="136"/>
      <c r="F372" s="136"/>
    </row>
    <row r="373" spans="1:6">
      <c r="A373" s="131"/>
      <c r="C373" s="289"/>
      <c r="E373" s="136"/>
      <c r="F373" s="136"/>
    </row>
    <row r="374" spans="1:6">
      <c r="A374" s="131"/>
      <c r="C374" s="289"/>
      <c r="E374" s="136"/>
      <c r="F374" s="136"/>
    </row>
    <row r="375" spans="1:6">
      <c r="A375" s="131"/>
      <c r="C375" s="289"/>
      <c r="E375" s="136"/>
      <c r="F375" s="136"/>
    </row>
    <row r="376" spans="1:6">
      <c r="A376" s="131"/>
      <c r="C376" s="289"/>
      <c r="E376" s="136"/>
      <c r="F376" s="136"/>
    </row>
    <row r="377" spans="1:6">
      <c r="A377" s="131"/>
      <c r="C377" s="289"/>
      <c r="E377" s="136"/>
      <c r="F377" s="136"/>
    </row>
    <row r="378" spans="1:6">
      <c r="A378" s="131"/>
      <c r="C378" s="289"/>
      <c r="E378" s="136"/>
      <c r="F378" s="136"/>
    </row>
    <row r="379" spans="1:6">
      <c r="A379" s="131"/>
      <c r="C379" s="289"/>
      <c r="E379" s="136"/>
      <c r="F379" s="136"/>
    </row>
    <row r="380" spans="1:6">
      <c r="A380" s="131"/>
      <c r="C380" s="289"/>
      <c r="E380" s="136"/>
      <c r="F380" s="136"/>
    </row>
    <row r="381" spans="1:6">
      <c r="A381" s="131"/>
      <c r="C381" s="289"/>
      <c r="E381" s="136"/>
      <c r="F381" s="136"/>
    </row>
    <row r="382" spans="1:6">
      <c r="A382" s="131"/>
      <c r="C382" s="289"/>
      <c r="E382" s="136"/>
      <c r="F382" s="136"/>
    </row>
    <row r="383" spans="1:6">
      <c r="A383" s="131"/>
      <c r="C383" s="289"/>
      <c r="E383" s="136"/>
      <c r="F383" s="136"/>
    </row>
    <row r="384" spans="1:6">
      <c r="A384" s="131"/>
      <c r="C384" s="289"/>
      <c r="E384" s="136"/>
      <c r="F384" s="136"/>
    </row>
    <row r="385" spans="1:6">
      <c r="A385" s="131"/>
      <c r="C385" s="289"/>
      <c r="E385" s="136"/>
      <c r="F385" s="136"/>
    </row>
    <row r="386" spans="1:6">
      <c r="A386" s="131"/>
      <c r="C386" s="289"/>
      <c r="E386" s="136"/>
      <c r="F386" s="136"/>
    </row>
    <row r="387" spans="1:6">
      <c r="A387" s="131"/>
      <c r="C387" s="289"/>
      <c r="E387" s="136"/>
      <c r="F387" s="136"/>
    </row>
    <row r="388" spans="1:6">
      <c r="A388" s="131"/>
      <c r="C388" s="289"/>
      <c r="E388" s="136"/>
      <c r="F388" s="136"/>
    </row>
    <row r="389" spans="1:6">
      <c r="A389" s="131"/>
      <c r="C389" s="289"/>
      <c r="E389" s="136"/>
      <c r="F389" s="136"/>
    </row>
    <row r="390" spans="1:6">
      <c r="A390" s="131"/>
      <c r="C390" s="289"/>
      <c r="E390" s="136"/>
      <c r="F390" s="136"/>
    </row>
    <row r="391" spans="1:6">
      <c r="A391" s="131"/>
      <c r="C391" s="289"/>
      <c r="E391" s="136"/>
      <c r="F391" s="136"/>
    </row>
    <row r="392" spans="1:6">
      <c r="A392" s="131"/>
      <c r="C392" s="289"/>
      <c r="E392" s="136"/>
      <c r="F392" s="136"/>
    </row>
    <row r="393" spans="1:6">
      <c r="A393" s="131"/>
      <c r="C393" s="289"/>
      <c r="E393" s="136"/>
      <c r="F393" s="136"/>
    </row>
    <row r="394" spans="1:6">
      <c r="A394" s="131"/>
      <c r="C394" s="289"/>
      <c r="E394" s="136"/>
      <c r="F394" s="136"/>
    </row>
    <row r="395" spans="1:6">
      <c r="A395" s="131"/>
      <c r="C395" s="289"/>
      <c r="E395" s="136"/>
      <c r="F395" s="136"/>
    </row>
    <row r="396" spans="1:6">
      <c r="A396" s="131"/>
      <c r="C396" s="289"/>
      <c r="E396" s="136"/>
      <c r="F396" s="136"/>
    </row>
    <row r="397" spans="1:6">
      <c r="A397" s="131"/>
      <c r="C397" s="289"/>
      <c r="E397" s="136"/>
      <c r="F397" s="136"/>
    </row>
    <row r="398" spans="1:6">
      <c r="A398" s="131"/>
      <c r="C398" s="289"/>
      <c r="E398" s="136"/>
      <c r="F398" s="136"/>
    </row>
    <row r="399" spans="1:6">
      <c r="A399" s="131"/>
      <c r="C399" s="289"/>
      <c r="E399" s="136"/>
      <c r="F399" s="136"/>
    </row>
    <row r="400" spans="1:6">
      <c r="A400" s="131"/>
      <c r="C400" s="289"/>
      <c r="E400" s="136"/>
      <c r="F400" s="136"/>
    </row>
    <row r="401" spans="1:6">
      <c r="A401" s="131"/>
      <c r="C401" s="289"/>
      <c r="E401" s="136"/>
      <c r="F401" s="136"/>
    </row>
    <row r="402" spans="1:6">
      <c r="A402" s="131"/>
      <c r="C402" s="289"/>
      <c r="E402" s="136"/>
      <c r="F402" s="136"/>
    </row>
    <row r="403" spans="1:6">
      <c r="A403" s="131"/>
      <c r="C403" s="289"/>
      <c r="E403" s="136"/>
      <c r="F403" s="136"/>
    </row>
    <row r="404" spans="1:6">
      <c r="A404" s="131"/>
      <c r="C404" s="289"/>
      <c r="E404" s="136"/>
      <c r="F404" s="136"/>
    </row>
    <row r="405" spans="1:6">
      <c r="A405" s="131"/>
      <c r="C405" s="289"/>
      <c r="E405" s="136"/>
      <c r="F405" s="136"/>
    </row>
    <row r="406" spans="1:6">
      <c r="A406" s="131"/>
      <c r="C406" s="289"/>
      <c r="E406" s="136"/>
      <c r="F406" s="136"/>
    </row>
    <row r="407" spans="1:6">
      <c r="A407" s="131"/>
      <c r="C407" s="289"/>
      <c r="E407" s="136"/>
      <c r="F407" s="136"/>
    </row>
    <row r="408" spans="1:6">
      <c r="A408" s="131"/>
      <c r="C408" s="289"/>
      <c r="E408" s="136"/>
      <c r="F408" s="136"/>
    </row>
    <row r="409" spans="1:6">
      <c r="A409" s="131"/>
      <c r="C409" s="289"/>
      <c r="E409" s="136"/>
      <c r="F409" s="136"/>
    </row>
    <row r="410" spans="1:6">
      <c r="A410" s="131"/>
      <c r="C410" s="289"/>
      <c r="E410" s="136"/>
      <c r="F410" s="136"/>
    </row>
    <row r="411" spans="1:6">
      <c r="A411" s="131"/>
      <c r="C411" s="289"/>
      <c r="E411" s="136"/>
      <c r="F411" s="136"/>
    </row>
    <row r="412" spans="1:6">
      <c r="A412" s="131"/>
      <c r="C412" s="289"/>
      <c r="E412" s="136"/>
      <c r="F412" s="136"/>
    </row>
    <row r="413" spans="1:6">
      <c r="A413" s="131"/>
      <c r="C413" s="289"/>
      <c r="E413" s="136"/>
      <c r="F413" s="136"/>
    </row>
    <row r="414" spans="1:6">
      <c r="A414" s="131"/>
      <c r="C414" s="289"/>
      <c r="E414" s="136"/>
      <c r="F414" s="136"/>
    </row>
    <row r="415" spans="1:6">
      <c r="A415" s="131"/>
      <c r="C415" s="289"/>
      <c r="E415" s="136"/>
      <c r="F415" s="136"/>
    </row>
    <row r="416" spans="1:6">
      <c r="A416" s="131"/>
      <c r="C416" s="289"/>
      <c r="E416" s="136"/>
      <c r="F416" s="136"/>
    </row>
    <row r="417" spans="1:6">
      <c r="A417" s="131"/>
      <c r="C417" s="289"/>
      <c r="E417" s="136"/>
      <c r="F417" s="136"/>
    </row>
    <row r="418" spans="1:6">
      <c r="A418" s="131"/>
      <c r="C418" s="289"/>
      <c r="E418" s="136"/>
      <c r="F418" s="136"/>
    </row>
    <row r="419" spans="1:6">
      <c r="A419" s="131"/>
      <c r="C419" s="289"/>
      <c r="E419" s="136"/>
      <c r="F419" s="136"/>
    </row>
    <row r="420" spans="1:6">
      <c r="A420" s="131"/>
      <c r="C420" s="289"/>
      <c r="E420" s="136"/>
      <c r="F420" s="136"/>
    </row>
    <row r="421" spans="1:6">
      <c r="A421" s="131"/>
      <c r="C421" s="289"/>
      <c r="E421" s="136"/>
      <c r="F421" s="136"/>
    </row>
    <row r="422" spans="1:6">
      <c r="A422" s="131"/>
      <c r="C422" s="289"/>
      <c r="E422" s="136"/>
      <c r="F422" s="136"/>
    </row>
    <row r="423" spans="1:6">
      <c r="A423" s="131"/>
      <c r="C423" s="289"/>
      <c r="E423" s="136"/>
      <c r="F423" s="136"/>
    </row>
    <row r="424" spans="1:6">
      <c r="A424" s="131"/>
      <c r="C424" s="289"/>
      <c r="E424" s="136"/>
      <c r="F424" s="136"/>
    </row>
    <row r="425" spans="1:6">
      <c r="A425" s="131"/>
      <c r="C425" s="289"/>
      <c r="E425" s="136"/>
      <c r="F425" s="136"/>
    </row>
    <row r="426" spans="1:6">
      <c r="A426" s="131"/>
      <c r="C426" s="289"/>
      <c r="E426" s="136"/>
      <c r="F426" s="136"/>
    </row>
    <row r="427" spans="1:6">
      <c r="A427" s="131"/>
      <c r="C427" s="289"/>
      <c r="E427" s="136"/>
      <c r="F427" s="136"/>
    </row>
    <row r="428" spans="1:6">
      <c r="A428" s="131"/>
      <c r="C428" s="289"/>
      <c r="E428" s="136"/>
      <c r="F428" s="136"/>
    </row>
    <row r="429" spans="1:6">
      <c r="A429" s="131"/>
      <c r="C429" s="289"/>
      <c r="E429" s="136"/>
      <c r="F429" s="136"/>
    </row>
    <row r="430" spans="1:6">
      <c r="A430" s="131"/>
      <c r="C430" s="289"/>
      <c r="E430" s="136"/>
      <c r="F430" s="136"/>
    </row>
    <row r="431" spans="1:6">
      <c r="A431" s="131"/>
      <c r="C431" s="289"/>
      <c r="E431" s="136"/>
      <c r="F431" s="136"/>
    </row>
    <row r="432" spans="1:6">
      <c r="A432" s="131"/>
      <c r="C432" s="289"/>
      <c r="E432" s="136"/>
      <c r="F432" s="136"/>
    </row>
    <row r="433" spans="1:6">
      <c r="A433" s="131"/>
      <c r="C433" s="289"/>
      <c r="E433" s="136"/>
      <c r="F433" s="136"/>
    </row>
    <row r="434" spans="1:6">
      <c r="A434" s="131"/>
      <c r="C434" s="289"/>
      <c r="E434" s="136"/>
      <c r="F434" s="136"/>
    </row>
    <row r="435" spans="1:6">
      <c r="A435" s="131"/>
      <c r="C435" s="289"/>
      <c r="E435" s="136"/>
      <c r="F435" s="136"/>
    </row>
    <row r="436" spans="1:6">
      <c r="A436" s="131"/>
      <c r="C436" s="289"/>
      <c r="E436" s="136"/>
      <c r="F436" s="136"/>
    </row>
    <row r="437" spans="1:6">
      <c r="A437" s="131"/>
      <c r="C437" s="289"/>
      <c r="E437" s="136"/>
      <c r="F437" s="136"/>
    </row>
    <row r="438" spans="1:6">
      <c r="A438" s="131"/>
      <c r="C438" s="289"/>
      <c r="E438" s="136"/>
      <c r="F438" s="136"/>
    </row>
    <row r="439" spans="1:6">
      <c r="A439" s="131"/>
      <c r="C439" s="289"/>
      <c r="E439" s="136"/>
      <c r="F439" s="136"/>
    </row>
    <row r="440" spans="1:6">
      <c r="A440" s="131"/>
      <c r="C440" s="289"/>
      <c r="E440" s="136"/>
      <c r="F440" s="136"/>
    </row>
    <row r="441" spans="1:6">
      <c r="A441" s="131"/>
      <c r="C441" s="289"/>
      <c r="E441" s="136"/>
      <c r="F441" s="136"/>
    </row>
    <row r="442" spans="1:6">
      <c r="A442" s="131"/>
      <c r="C442" s="289"/>
      <c r="E442" s="136"/>
      <c r="F442" s="136"/>
    </row>
    <row r="443" spans="1:6">
      <c r="A443" s="131"/>
      <c r="C443" s="289"/>
      <c r="E443" s="136"/>
      <c r="F443" s="136"/>
    </row>
    <row r="444" spans="1:6">
      <c r="A444" s="131"/>
      <c r="C444" s="289"/>
      <c r="E444" s="136"/>
      <c r="F444" s="136"/>
    </row>
    <row r="445" spans="1:6">
      <c r="A445" s="131"/>
      <c r="C445" s="289"/>
      <c r="E445" s="136"/>
      <c r="F445" s="136"/>
    </row>
    <row r="446" spans="1:6">
      <c r="A446" s="131"/>
      <c r="C446" s="289"/>
      <c r="E446" s="136"/>
      <c r="F446" s="136"/>
    </row>
    <row r="447" spans="1:6">
      <c r="A447" s="131"/>
      <c r="C447" s="289"/>
      <c r="E447" s="136"/>
      <c r="F447" s="136"/>
    </row>
    <row r="448" spans="1:6">
      <c r="A448" s="131"/>
      <c r="C448" s="289"/>
      <c r="E448" s="136"/>
      <c r="F448" s="136"/>
    </row>
    <row r="449" spans="1:6">
      <c r="A449" s="131"/>
      <c r="C449" s="289"/>
      <c r="E449" s="136"/>
      <c r="F449" s="136"/>
    </row>
    <row r="450" spans="1:6">
      <c r="A450" s="131"/>
      <c r="C450" s="289"/>
      <c r="E450" s="136"/>
      <c r="F450" s="136"/>
    </row>
    <row r="451" spans="1:6">
      <c r="A451" s="131"/>
      <c r="C451" s="289"/>
      <c r="E451" s="136"/>
      <c r="F451" s="136"/>
    </row>
    <row r="452" spans="1:6">
      <c r="A452" s="131"/>
      <c r="C452" s="289"/>
      <c r="E452" s="136"/>
      <c r="F452" s="136"/>
    </row>
    <row r="453" spans="1:6">
      <c r="A453" s="131"/>
      <c r="C453" s="289"/>
      <c r="E453" s="136"/>
      <c r="F453" s="136"/>
    </row>
    <row r="454" spans="1:6">
      <c r="A454" s="131"/>
      <c r="C454" s="289"/>
      <c r="E454" s="136"/>
      <c r="F454" s="136"/>
    </row>
    <row r="455" spans="1:6">
      <c r="A455" s="131"/>
      <c r="C455" s="289"/>
      <c r="E455" s="136"/>
      <c r="F455" s="136"/>
    </row>
    <row r="456" spans="1:6">
      <c r="A456" s="131"/>
      <c r="C456" s="289"/>
      <c r="E456" s="136"/>
      <c r="F456" s="136"/>
    </row>
    <row r="457" spans="1:6">
      <c r="A457" s="131"/>
      <c r="C457" s="289"/>
      <c r="E457" s="136"/>
      <c r="F457" s="136"/>
    </row>
    <row r="458" spans="1:6">
      <c r="A458" s="131"/>
      <c r="C458" s="289"/>
      <c r="E458" s="136"/>
      <c r="F458" s="136"/>
    </row>
    <row r="459" spans="1:6">
      <c r="A459" s="131"/>
      <c r="C459" s="289"/>
      <c r="E459" s="136"/>
      <c r="F459" s="136"/>
    </row>
    <row r="460" spans="1:6">
      <c r="A460" s="131"/>
      <c r="C460" s="289"/>
      <c r="E460" s="136"/>
      <c r="F460" s="136"/>
    </row>
    <row r="461" spans="1:6">
      <c r="A461" s="131"/>
      <c r="C461" s="289"/>
      <c r="E461" s="136"/>
      <c r="F461" s="136"/>
    </row>
    <row r="462" spans="1:6">
      <c r="A462" s="131"/>
      <c r="C462" s="289"/>
      <c r="E462" s="136"/>
      <c r="F462" s="136"/>
    </row>
    <row r="463" spans="1:6">
      <c r="A463" s="131"/>
      <c r="C463" s="289"/>
      <c r="E463" s="136"/>
      <c r="F463" s="136"/>
    </row>
    <row r="464" spans="1:6">
      <c r="A464" s="131"/>
      <c r="C464" s="289"/>
      <c r="E464" s="136"/>
      <c r="F464" s="136"/>
    </row>
    <row r="465" spans="1:6">
      <c r="A465" s="131"/>
      <c r="C465" s="289"/>
      <c r="E465" s="136"/>
      <c r="F465" s="136"/>
    </row>
    <row r="466" spans="1:6">
      <c r="A466" s="131"/>
      <c r="C466" s="289"/>
      <c r="E466" s="136"/>
      <c r="F466" s="136"/>
    </row>
    <row r="467" spans="1:6">
      <c r="A467" s="131"/>
      <c r="C467" s="289"/>
      <c r="E467" s="136"/>
      <c r="F467" s="136"/>
    </row>
    <row r="468" spans="1:6">
      <c r="A468" s="131"/>
      <c r="C468" s="289"/>
      <c r="E468" s="136"/>
      <c r="F468" s="136"/>
    </row>
    <row r="469" spans="1:6">
      <c r="A469" s="131"/>
      <c r="C469" s="289"/>
      <c r="E469" s="136"/>
      <c r="F469" s="136"/>
    </row>
    <row r="470" spans="1:6">
      <c r="A470" s="131"/>
      <c r="C470" s="289"/>
      <c r="E470" s="136"/>
      <c r="F470" s="136"/>
    </row>
    <row r="471" spans="1:6">
      <c r="A471" s="131"/>
      <c r="C471" s="289"/>
      <c r="E471" s="136"/>
      <c r="F471" s="136"/>
    </row>
    <row r="472" spans="1:6">
      <c r="A472" s="131"/>
      <c r="C472" s="289"/>
      <c r="E472" s="136"/>
      <c r="F472" s="136"/>
    </row>
    <row r="473" spans="1:6">
      <c r="A473" s="131"/>
      <c r="C473" s="289"/>
      <c r="E473" s="136"/>
      <c r="F473" s="136"/>
    </row>
    <row r="474" spans="1:6">
      <c r="A474" s="131"/>
      <c r="C474" s="289"/>
      <c r="E474" s="136"/>
      <c r="F474" s="136"/>
    </row>
    <row r="475" spans="1:6">
      <c r="A475" s="131"/>
      <c r="C475" s="289"/>
      <c r="E475" s="136"/>
      <c r="F475" s="136"/>
    </row>
    <row r="476" spans="1:6">
      <c r="A476" s="131"/>
      <c r="C476" s="289"/>
      <c r="E476" s="136"/>
      <c r="F476" s="136"/>
    </row>
    <row r="477" spans="1:6">
      <c r="A477" s="131"/>
      <c r="C477" s="289"/>
      <c r="E477" s="136"/>
      <c r="F477" s="136"/>
    </row>
    <row r="478" spans="1:6">
      <c r="A478" s="131"/>
      <c r="C478" s="289"/>
      <c r="E478" s="136"/>
      <c r="F478" s="136"/>
    </row>
    <row r="479" spans="1:6">
      <c r="A479" s="131"/>
      <c r="C479" s="289"/>
      <c r="E479" s="136"/>
      <c r="F479" s="136"/>
    </row>
    <row r="480" spans="1:6">
      <c r="A480" s="131"/>
      <c r="C480" s="289"/>
      <c r="E480" s="136"/>
      <c r="F480" s="136"/>
    </row>
    <row r="481" spans="1:6">
      <c r="A481" s="131"/>
      <c r="C481" s="289"/>
      <c r="E481" s="136"/>
      <c r="F481" s="136"/>
    </row>
    <row r="482" spans="1:6">
      <c r="A482" s="131"/>
      <c r="C482" s="289"/>
      <c r="E482" s="136"/>
      <c r="F482" s="136"/>
    </row>
    <row r="483" spans="1:6">
      <c r="A483" s="131"/>
      <c r="C483" s="289"/>
      <c r="E483" s="136"/>
      <c r="F483" s="136"/>
    </row>
    <row r="484" spans="1:6">
      <c r="A484" s="131"/>
      <c r="C484" s="289"/>
      <c r="E484" s="136"/>
      <c r="F484" s="136"/>
    </row>
    <row r="485" spans="1:6">
      <c r="A485" s="131"/>
      <c r="C485" s="289"/>
      <c r="E485" s="136"/>
      <c r="F485" s="136"/>
    </row>
    <row r="486" spans="1:6">
      <c r="A486" s="131"/>
      <c r="C486" s="289"/>
      <c r="E486" s="136"/>
      <c r="F486" s="136"/>
    </row>
    <row r="487" spans="1:6">
      <c r="A487" s="131"/>
      <c r="C487" s="289"/>
      <c r="E487" s="136"/>
      <c r="F487" s="136"/>
    </row>
    <row r="488" spans="1:6">
      <c r="A488" s="131"/>
      <c r="C488" s="289"/>
      <c r="E488" s="136"/>
      <c r="F488" s="136"/>
    </row>
    <row r="489" spans="1:6">
      <c r="A489" s="131"/>
      <c r="C489" s="289"/>
      <c r="E489" s="136"/>
      <c r="F489" s="136"/>
    </row>
    <row r="490" spans="1:6">
      <c r="A490" s="131"/>
      <c r="C490" s="289"/>
      <c r="E490" s="136"/>
      <c r="F490" s="136"/>
    </row>
    <row r="491" spans="1:6">
      <c r="A491" s="131"/>
      <c r="C491" s="289"/>
      <c r="E491" s="136"/>
      <c r="F491" s="136"/>
    </row>
    <row r="492" spans="1:6">
      <c r="A492" s="131"/>
      <c r="C492" s="289"/>
      <c r="E492" s="136"/>
      <c r="F492" s="136"/>
    </row>
    <row r="493" spans="1:6">
      <c r="A493" s="131"/>
      <c r="C493" s="289"/>
      <c r="E493" s="136"/>
      <c r="F493" s="136"/>
    </row>
    <row r="494" spans="1:6">
      <c r="A494" s="131"/>
      <c r="C494" s="289"/>
      <c r="E494" s="136"/>
      <c r="F494" s="136"/>
    </row>
    <row r="495" spans="1:6">
      <c r="A495" s="131"/>
      <c r="C495" s="289"/>
      <c r="E495" s="136"/>
      <c r="F495" s="136"/>
    </row>
    <row r="496" spans="1:6">
      <c r="A496" s="131"/>
      <c r="C496" s="289"/>
      <c r="E496" s="136"/>
      <c r="F496" s="136"/>
    </row>
    <row r="497" spans="1:6">
      <c r="A497" s="131"/>
      <c r="C497" s="289"/>
      <c r="E497" s="136"/>
      <c r="F497" s="136"/>
    </row>
    <row r="498" spans="1:6">
      <c r="A498" s="131"/>
      <c r="C498" s="289"/>
      <c r="E498" s="136"/>
      <c r="F498" s="136"/>
    </row>
    <row r="499" spans="1:6">
      <c r="A499" s="131"/>
      <c r="C499" s="289"/>
      <c r="E499" s="136"/>
      <c r="F499" s="136"/>
    </row>
    <row r="500" spans="1:6">
      <c r="A500" s="131"/>
      <c r="C500" s="289"/>
      <c r="E500" s="136"/>
      <c r="F500" s="136"/>
    </row>
    <row r="501" spans="1:6">
      <c r="A501" s="131"/>
      <c r="C501" s="289"/>
      <c r="E501" s="136"/>
      <c r="F501" s="136"/>
    </row>
    <row r="502" spans="1:6">
      <c r="A502" s="131"/>
      <c r="C502" s="289"/>
      <c r="E502" s="136"/>
      <c r="F502" s="136"/>
    </row>
    <row r="503" spans="1:6">
      <c r="A503" s="131"/>
      <c r="C503" s="289"/>
      <c r="E503" s="136"/>
      <c r="F503" s="136"/>
    </row>
    <row r="504" spans="1:6">
      <c r="A504" s="131"/>
      <c r="C504" s="289"/>
      <c r="E504" s="136"/>
      <c r="F504" s="136"/>
    </row>
    <row r="505" spans="1:6">
      <c r="A505" s="131"/>
      <c r="C505" s="289"/>
      <c r="E505" s="136"/>
      <c r="F505" s="136"/>
    </row>
    <row r="506" spans="1:6">
      <c r="A506" s="131"/>
      <c r="C506" s="289"/>
      <c r="E506" s="136"/>
      <c r="F506" s="136"/>
    </row>
    <row r="507" spans="1:6">
      <c r="A507" s="131"/>
      <c r="C507" s="289"/>
      <c r="E507" s="136"/>
      <c r="F507" s="136"/>
    </row>
    <row r="508" spans="1:6">
      <c r="A508" s="131"/>
      <c r="C508" s="289"/>
      <c r="E508" s="136"/>
      <c r="F508" s="136"/>
    </row>
    <row r="509" spans="1:6">
      <c r="A509" s="131"/>
      <c r="C509" s="289"/>
      <c r="E509" s="136"/>
      <c r="F509" s="136"/>
    </row>
    <row r="510" spans="1:6">
      <c r="A510" s="131"/>
      <c r="C510" s="289"/>
      <c r="E510" s="136"/>
      <c r="F510" s="136"/>
    </row>
    <row r="511" spans="1:6">
      <c r="A511" s="131"/>
      <c r="C511" s="289"/>
      <c r="E511" s="136"/>
      <c r="F511" s="136"/>
    </row>
    <row r="512" spans="1:6">
      <c r="A512" s="131"/>
      <c r="C512" s="289"/>
      <c r="E512" s="136"/>
      <c r="F512" s="136"/>
    </row>
    <row r="513" spans="1:6">
      <c r="A513" s="131"/>
      <c r="C513" s="289"/>
      <c r="E513" s="136"/>
      <c r="F513" s="136"/>
    </row>
    <row r="514" spans="1:6">
      <c r="A514" s="131"/>
      <c r="C514" s="289"/>
      <c r="E514" s="136"/>
      <c r="F514" s="136"/>
    </row>
    <row r="515" spans="1:6">
      <c r="A515" s="131"/>
      <c r="C515" s="289"/>
      <c r="E515" s="136"/>
      <c r="F515" s="136"/>
    </row>
    <row r="516" spans="1:6">
      <c r="A516" s="131"/>
      <c r="C516" s="289"/>
      <c r="E516" s="136"/>
      <c r="F516" s="136"/>
    </row>
    <row r="517" spans="1:6">
      <c r="A517" s="131"/>
      <c r="C517" s="289"/>
      <c r="E517" s="136"/>
      <c r="F517" s="136"/>
    </row>
    <row r="518" spans="1:6">
      <c r="A518" s="131"/>
      <c r="C518" s="289"/>
      <c r="E518" s="136"/>
      <c r="F518" s="136"/>
    </row>
    <row r="519" spans="1:6">
      <c r="A519" s="131"/>
      <c r="C519" s="289"/>
      <c r="E519" s="136"/>
      <c r="F519" s="136"/>
    </row>
    <row r="520" spans="1:6">
      <c r="A520" s="131"/>
      <c r="C520" s="289"/>
      <c r="E520" s="136"/>
      <c r="F520" s="136"/>
    </row>
    <row r="521" spans="1:6">
      <c r="A521" s="131"/>
      <c r="C521" s="289"/>
      <c r="E521" s="136"/>
      <c r="F521" s="136"/>
    </row>
    <row r="522" spans="1:6">
      <c r="A522" s="131"/>
      <c r="C522" s="289"/>
      <c r="E522" s="136"/>
      <c r="F522" s="136"/>
    </row>
    <row r="523" spans="1:6">
      <c r="A523" s="131"/>
      <c r="C523" s="289"/>
      <c r="E523" s="136"/>
      <c r="F523" s="136"/>
    </row>
    <row r="524" spans="1:6">
      <c r="A524" s="131"/>
      <c r="C524" s="289"/>
      <c r="E524" s="136"/>
      <c r="F524" s="136"/>
    </row>
    <row r="525" spans="1:6">
      <c r="A525" s="131"/>
      <c r="C525" s="289"/>
      <c r="E525" s="136"/>
      <c r="F525" s="136"/>
    </row>
    <row r="526" spans="1:6">
      <c r="A526" s="131"/>
      <c r="C526" s="289"/>
      <c r="E526" s="136"/>
      <c r="F526" s="136"/>
    </row>
    <row r="527" spans="1:6">
      <c r="A527" s="131"/>
      <c r="C527" s="289"/>
      <c r="E527" s="136"/>
      <c r="F527" s="136"/>
    </row>
    <row r="528" spans="1:6">
      <c r="A528" s="131"/>
      <c r="C528" s="289"/>
      <c r="E528" s="136"/>
      <c r="F528" s="136"/>
    </row>
    <row r="529" spans="1:6">
      <c r="A529" s="131"/>
      <c r="C529" s="289"/>
      <c r="E529" s="136"/>
      <c r="F529" s="136"/>
    </row>
    <row r="530" spans="1:6">
      <c r="A530" s="131"/>
      <c r="C530" s="289"/>
      <c r="E530" s="136"/>
      <c r="F530" s="136"/>
    </row>
    <row r="531" spans="1:6">
      <c r="A531" s="131"/>
      <c r="C531" s="289"/>
      <c r="E531" s="136"/>
      <c r="F531" s="136"/>
    </row>
    <row r="532" spans="1:6">
      <c r="A532" s="131"/>
      <c r="C532" s="289"/>
      <c r="E532" s="136"/>
      <c r="F532" s="136"/>
    </row>
    <row r="533" spans="1:6">
      <c r="A533" s="131"/>
      <c r="C533" s="289"/>
      <c r="E533" s="136"/>
      <c r="F533" s="136"/>
    </row>
    <row r="534" spans="1:6">
      <c r="A534" s="131"/>
      <c r="C534" s="289"/>
      <c r="E534" s="136"/>
      <c r="F534" s="136"/>
    </row>
    <row r="535" spans="1:6">
      <c r="A535" s="131"/>
      <c r="C535" s="289"/>
      <c r="E535" s="136"/>
      <c r="F535" s="136"/>
    </row>
    <row r="536" spans="1:6">
      <c r="A536" s="131"/>
      <c r="C536" s="289"/>
      <c r="E536" s="136"/>
      <c r="F536" s="136"/>
    </row>
    <row r="537" spans="1:6">
      <c r="A537" s="131"/>
      <c r="C537" s="289"/>
      <c r="E537" s="136"/>
      <c r="F537" s="136"/>
    </row>
    <row r="538" spans="1:6">
      <c r="A538" s="131"/>
      <c r="C538" s="289"/>
      <c r="E538" s="136"/>
      <c r="F538" s="136"/>
    </row>
    <row r="539" spans="1:6">
      <c r="A539" s="131"/>
      <c r="C539" s="289"/>
      <c r="E539" s="136"/>
      <c r="F539" s="136"/>
    </row>
    <row r="540" spans="1:6">
      <c r="A540" s="131"/>
      <c r="C540" s="289"/>
      <c r="E540" s="136"/>
      <c r="F540" s="136"/>
    </row>
    <row r="541" spans="1:6">
      <c r="A541" s="131"/>
      <c r="C541" s="289"/>
      <c r="E541" s="136"/>
      <c r="F541" s="136"/>
    </row>
    <row r="542" spans="1:6">
      <c r="A542" s="131"/>
      <c r="C542" s="289"/>
      <c r="E542" s="136"/>
      <c r="F542" s="136"/>
    </row>
    <row r="543" spans="1:6">
      <c r="A543" s="131"/>
      <c r="C543" s="289"/>
      <c r="E543" s="136"/>
      <c r="F543" s="136"/>
    </row>
    <row r="544" spans="1:6">
      <c r="A544" s="131"/>
      <c r="C544" s="289"/>
      <c r="E544" s="136"/>
      <c r="F544" s="136"/>
    </row>
    <row r="545" spans="1:6">
      <c r="A545" s="131"/>
      <c r="C545" s="289"/>
      <c r="E545" s="136"/>
      <c r="F545" s="136"/>
    </row>
    <row r="546" spans="1:6">
      <c r="A546" s="131"/>
      <c r="C546" s="289"/>
      <c r="E546" s="136"/>
      <c r="F546" s="136"/>
    </row>
    <row r="547" spans="1:6">
      <c r="A547" s="131"/>
      <c r="C547" s="289"/>
      <c r="E547" s="136"/>
      <c r="F547" s="136"/>
    </row>
    <row r="548" spans="1:6">
      <c r="A548" s="131"/>
      <c r="C548" s="289"/>
      <c r="E548" s="136"/>
      <c r="F548" s="136"/>
    </row>
    <row r="549" spans="1:6">
      <c r="A549" s="131"/>
      <c r="C549" s="289"/>
      <c r="E549" s="136"/>
      <c r="F549" s="136"/>
    </row>
    <row r="550" spans="1:6">
      <c r="A550" s="131"/>
      <c r="C550" s="289"/>
      <c r="E550" s="136"/>
      <c r="F550" s="136"/>
    </row>
    <row r="551" spans="1:6">
      <c r="A551" s="131"/>
      <c r="C551" s="289"/>
      <c r="E551" s="136"/>
      <c r="F551" s="136"/>
    </row>
    <row r="552" spans="1:6">
      <c r="A552" s="131"/>
      <c r="C552" s="289"/>
      <c r="E552" s="136"/>
      <c r="F552" s="136"/>
    </row>
    <row r="553" spans="1:6">
      <c r="A553" s="131"/>
      <c r="C553" s="289"/>
      <c r="E553" s="136"/>
      <c r="F553" s="136"/>
    </row>
    <row r="554" spans="1:6">
      <c r="A554" s="131"/>
      <c r="C554" s="289"/>
      <c r="E554" s="136"/>
      <c r="F554" s="136"/>
    </row>
    <row r="555" spans="1:6">
      <c r="A555" s="131"/>
      <c r="C555" s="289"/>
      <c r="E555" s="136"/>
      <c r="F555" s="136"/>
    </row>
    <row r="556" spans="1:6">
      <c r="A556" s="131"/>
      <c r="C556" s="289"/>
      <c r="E556" s="136"/>
      <c r="F556" s="136"/>
    </row>
    <row r="557" spans="1:6">
      <c r="A557" s="131"/>
      <c r="C557" s="289"/>
      <c r="E557" s="136"/>
      <c r="F557" s="136"/>
    </row>
    <row r="558" spans="1:6">
      <c r="A558" s="131"/>
      <c r="C558" s="289"/>
      <c r="E558" s="136"/>
      <c r="F558" s="136"/>
    </row>
    <row r="559" spans="1:6">
      <c r="A559" s="131"/>
      <c r="C559" s="289"/>
      <c r="E559" s="136"/>
      <c r="F559" s="136"/>
    </row>
    <row r="560" spans="1:6">
      <c r="A560" s="131"/>
      <c r="C560" s="289"/>
      <c r="E560" s="136"/>
      <c r="F560" s="136"/>
    </row>
    <row r="561" spans="1:6">
      <c r="A561" s="131"/>
      <c r="C561" s="289"/>
      <c r="E561" s="136"/>
      <c r="F561" s="136"/>
    </row>
    <row r="562" spans="1:6">
      <c r="A562" s="131"/>
      <c r="C562" s="289"/>
      <c r="E562" s="136"/>
      <c r="F562" s="136"/>
    </row>
    <row r="563" spans="1:6">
      <c r="A563" s="131"/>
      <c r="C563" s="289"/>
      <c r="E563" s="136"/>
      <c r="F563" s="136"/>
    </row>
    <row r="564" spans="1:6">
      <c r="A564" s="131"/>
      <c r="C564" s="289"/>
      <c r="E564" s="136"/>
      <c r="F564" s="136"/>
    </row>
    <row r="565" spans="1:6">
      <c r="A565" s="131"/>
      <c r="C565" s="289"/>
      <c r="E565" s="136"/>
      <c r="F565" s="136"/>
    </row>
    <row r="566" spans="1:6">
      <c r="A566" s="131"/>
      <c r="C566" s="289"/>
      <c r="E566" s="136"/>
      <c r="F566" s="136"/>
    </row>
    <row r="567" spans="1:6">
      <c r="A567" s="131"/>
      <c r="C567" s="289"/>
      <c r="E567" s="136"/>
      <c r="F567" s="136"/>
    </row>
    <row r="568" spans="1:6">
      <c r="A568" s="131"/>
      <c r="C568" s="289"/>
      <c r="E568" s="136"/>
      <c r="F568" s="136"/>
    </row>
    <row r="569" spans="1:6">
      <c r="A569" s="131"/>
      <c r="C569" s="289"/>
      <c r="E569" s="136"/>
      <c r="F569" s="136"/>
    </row>
    <row r="570" spans="1:6">
      <c r="A570" s="131"/>
      <c r="C570" s="289"/>
      <c r="E570" s="136"/>
      <c r="F570" s="136"/>
    </row>
    <row r="571" spans="1:6">
      <c r="A571" s="131"/>
      <c r="C571" s="289"/>
      <c r="E571" s="136"/>
      <c r="F571" s="136"/>
    </row>
    <row r="572" spans="1:6">
      <c r="A572" s="131"/>
      <c r="C572" s="289"/>
      <c r="E572" s="136"/>
      <c r="F572" s="136"/>
    </row>
    <row r="573" spans="1:6">
      <c r="A573" s="131"/>
      <c r="C573" s="289"/>
      <c r="E573" s="136"/>
      <c r="F573" s="136"/>
    </row>
    <row r="574" spans="1:6">
      <c r="A574" s="131"/>
      <c r="C574" s="289"/>
      <c r="E574" s="136"/>
      <c r="F574" s="136"/>
    </row>
    <row r="575" spans="1:6">
      <c r="A575" s="131"/>
      <c r="C575" s="289"/>
      <c r="E575" s="136"/>
      <c r="F575" s="136"/>
    </row>
    <row r="576" spans="1:6">
      <c r="A576" s="131"/>
      <c r="C576" s="289"/>
      <c r="E576" s="136"/>
      <c r="F576" s="136"/>
    </row>
    <row r="577" spans="1:6">
      <c r="A577" s="131"/>
      <c r="C577" s="289"/>
      <c r="E577" s="136"/>
      <c r="F577" s="136"/>
    </row>
    <row r="578" spans="1:6">
      <c r="A578" s="131"/>
      <c r="C578" s="289"/>
      <c r="E578" s="136"/>
      <c r="F578" s="136"/>
    </row>
    <row r="579" spans="1:6">
      <c r="A579" s="131"/>
      <c r="C579" s="289"/>
      <c r="E579" s="136"/>
      <c r="F579" s="136"/>
    </row>
    <row r="580" spans="1:6">
      <c r="A580" s="131"/>
      <c r="C580" s="289"/>
      <c r="E580" s="136"/>
      <c r="F580" s="136"/>
    </row>
    <row r="581" spans="1:6">
      <c r="A581" s="131"/>
      <c r="C581" s="289"/>
      <c r="E581" s="136"/>
      <c r="F581" s="136"/>
    </row>
    <row r="582" spans="1:6">
      <c r="A582" s="131"/>
      <c r="C582" s="289"/>
      <c r="E582" s="136"/>
      <c r="F582" s="136"/>
    </row>
    <row r="583" spans="1:6">
      <c r="A583" s="131"/>
      <c r="C583" s="289"/>
      <c r="E583" s="136"/>
      <c r="F583" s="136"/>
    </row>
    <row r="584" spans="1:6">
      <c r="A584" s="131"/>
      <c r="C584" s="289"/>
      <c r="E584" s="136"/>
      <c r="F584" s="136"/>
    </row>
    <row r="585" spans="1:6">
      <c r="A585" s="131"/>
      <c r="C585" s="289"/>
      <c r="E585" s="136"/>
      <c r="F585" s="136"/>
    </row>
    <row r="586" spans="1:6">
      <c r="A586" s="131"/>
      <c r="C586" s="289"/>
      <c r="E586" s="136"/>
      <c r="F586" s="136"/>
    </row>
    <row r="587" spans="1:6">
      <c r="A587" s="131"/>
      <c r="C587" s="289"/>
      <c r="E587" s="136"/>
      <c r="F587" s="136"/>
    </row>
    <row r="588" spans="1:6">
      <c r="A588" s="131"/>
      <c r="C588" s="289"/>
      <c r="E588" s="136"/>
      <c r="F588" s="136"/>
    </row>
    <row r="589" spans="1:6">
      <c r="A589" s="131"/>
      <c r="C589" s="289"/>
      <c r="E589" s="136"/>
      <c r="F589" s="136"/>
    </row>
    <row r="590" spans="1:6">
      <c r="A590" s="131"/>
      <c r="C590" s="289"/>
      <c r="E590" s="136"/>
      <c r="F590" s="136"/>
    </row>
    <row r="591" spans="1:6">
      <c r="A591" s="131"/>
      <c r="C591" s="289"/>
      <c r="E591" s="136"/>
      <c r="F591" s="136"/>
    </row>
    <row r="592" spans="1:6">
      <c r="A592" s="131"/>
      <c r="C592" s="289"/>
      <c r="E592" s="136"/>
      <c r="F592" s="136"/>
    </row>
    <row r="593" spans="1:6">
      <c r="A593" s="131"/>
      <c r="C593" s="289"/>
      <c r="E593" s="136"/>
      <c r="F593" s="136"/>
    </row>
    <row r="594" spans="1:6">
      <c r="A594" s="131"/>
      <c r="C594" s="289"/>
      <c r="E594" s="136"/>
      <c r="F594" s="136"/>
    </row>
    <row r="595" spans="1:6">
      <c r="A595" s="131"/>
      <c r="C595" s="289"/>
      <c r="E595" s="136"/>
      <c r="F595" s="136"/>
    </row>
    <row r="596" spans="1:6">
      <c r="A596" s="131"/>
      <c r="C596" s="289"/>
      <c r="E596" s="136"/>
      <c r="F596" s="136"/>
    </row>
    <row r="597" spans="1:6">
      <c r="A597" s="131"/>
      <c r="C597" s="289"/>
      <c r="E597" s="136"/>
      <c r="F597" s="136"/>
    </row>
    <row r="598" spans="1:6">
      <c r="A598" s="131"/>
      <c r="C598" s="289"/>
      <c r="E598" s="136"/>
      <c r="F598" s="136"/>
    </row>
    <row r="599" spans="1:6">
      <c r="A599" s="131"/>
      <c r="C599" s="289"/>
      <c r="E599" s="136"/>
      <c r="F599" s="136"/>
    </row>
    <row r="600" spans="1:6">
      <c r="A600" s="131"/>
      <c r="C600" s="289"/>
      <c r="E600" s="136"/>
      <c r="F600" s="136"/>
    </row>
    <row r="601" spans="1:6">
      <c r="A601" s="131"/>
      <c r="C601" s="289"/>
      <c r="E601" s="136"/>
      <c r="F601" s="136"/>
    </row>
    <row r="602" spans="1:6">
      <c r="A602" s="131"/>
      <c r="C602" s="289"/>
      <c r="E602" s="136"/>
      <c r="F602" s="136"/>
    </row>
    <row r="603" spans="1:6">
      <c r="A603" s="131"/>
      <c r="C603" s="289"/>
      <c r="E603" s="136"/>
      <c r="F603" s="136"/>
    </row>
    <row r="604" spans="1:6">
      <c r="A604" s="131"/>
      <c r="C604" s="289"/>
      <c r="E604" s="136"/>
      <c r="F604" s="136"/>
    </row>
    <row r="605" spans="1:6">
      <c r="A605" s="131"/>
      <c r="C605" s="289"/>
      <c r="E605" s="136"/>
      <c r="F605" s="136"/>
    </row>
    <row r="606" spans="1:6">
      <c r="A606" s="131"/>
      <c r="C606" s="289"/>
      <c r="E606" s="136"/>
      <c r="F606" s="136"/>
    </row>
    <row r="607" spans="1:6">
      <c r="A607" s="131"/>
      <c r="C607" s="289"/>
      <c r="E607" s="136"/>
      <c r="F607" s="136"/>
    </row>
    <row r="608" spans="1:6">
      <c r="A608" s="131"/>
      <c r="C608" s="289"/>
      <c r="E608" s="136"/>
      <c r="F608" s="136"/>
    </row>
    <row r="609" spans="1:6">
      <c r="A609" s="131"/>
      <c r="C609" s="289"/>
      <c r="E609" s="136"/>
      <c r="F609" s="136"/>
    </row>
    <row r="610" spans="1:6">
      <c r="A610" s="131"/>
      <c r="C610" s="289"/>
      <c r="E610" s="136"/>
      <c r="F610" s="136"/>
    </row>
    <row r="611" spans="1:6">
      <c r="A611" s="131"/>
      <c r="C611" s="289"/>
      <c r="E611" s="136"/>
      <c r="F611" s="136"/>
    </row>
    <row r="612" spans="1:6">
      <c r="A612" s="131"/>
      <c r="C612" s="289"/>
      <c r="E612" s="136"/>
      <c r="F612" s="136"/>
    </row>
    <row r="613" spans="1:6">
      <c r="A613" s="131"/>
      <c r="C613" s="289"/>
      <c r="E613" s="136"/>
      <c r="F613" s="136"/>
    </row>
    <row r="614" spans="1:6">
      <c r="A614" s="131"/>
      <c r="C614" s="289"/>
      <c r="E614" s="136"/>
      <c r="F614" s="136"/>
    </row>
    <row r="615" spans="1:6">
      <c r="A615" s="131"/>
      <c r="C615" s="289"/>
      <c r="E615" s="136"/>
      <c r="F615" s="136"/>
    </row>
    <row r="616" spans="1:6">
      <c r="A616" s="131"/>
      <c r="C616" s="289"/>
      <c r="E616" s="136"/>
      <c r="F616" s="136"/>
    </row>
    <row r="617" spans="1:6">
      <c r="A617" s="131"/>
      <c r="C617" s="289"/>
      <c r="E617" s="136"/>
      <c r="F617" s="136"/>
    </row>
    <row r="618" spans="1:6">
      <c r="A618" s="131"/>
      <c r="C618" s="289"/>
      <c r="E618" s="136"/>
      <c r="F618" s="136"/>
    </row>
    <row r="619" spans="1:6">
      <c r="A619" s="131"/>
      <c r="C619" s="289"/>
      <c r="E619" s="136"/>
      <c r="F619" s="136"/>
    </row>
    <row r="620" spans="1:6">
      <c r="A620" s="131"/>
      <c r="C620" s="289"/>
      <c r="E620" s="136"/>
      <c r="F620" s="136"/>
    </row>
    <row r="621" spans="1:6">
      <c r="A621" s="131"/>
      <c r="C621" s="289"/>
      <c r="E621" s="136"/>
      <c r="F621" s="136"/>
    </row>
    <row r="622" spans="1:6">
      <c r="A622" s="131"/>
      <c r="C622" s="289"/>
      <c r="E622" s="136"/>
      <c r="F622" s="136"/>
    </row>
    <row r="623" spans="1:6">
      <c r="A623" s="131"/>
      <c r="C623" s="289"/>
      <c r="E623" s="136"/>
      <c r="F623" s="136"/>
    </row>
    <row r="624" spans="1:6">
      <c r="A624" s="131"/>
      <c r="C624" s="289"/>
      <c r="E624" s="136"/>
      <c r="F624" s="136"/>
    </row>
    <row r="625" spans="1:6">
      <c r="A625" s="131"/>
      <c r="C625" s="289"/>
      <c r="E625" s="136"/>
      <c r="F625" s="136"/>
    </row>
    <row r="626" spans="1:6">
      <c r="A626" s="131"/>
      <c r="C626" s="289"/>
      <c r="E626" s="136"/>
      <c r="F626" s="136"/>
    </row>
    <row r="627" spans="1:6">
      <c r="A627" s="131"/>
      <c r="C627" s="289"/>
      <c r="E627" s="136"/>
      <c r="F627" s="136"/>
    </row>
    <row r="628" spans="1:6">
      <c r="A628" s="131"/>
      <c r="C628" s="289"/>
      <c r="E628" s="136"/>
      <c r="F628" s="136"/>
    </row>
    <row r="629" spans="1:6">
      <c r="A629" s="131"/>
      <c r="C629" s="289"/>
      <c r="E629" s="136"/>
      <c r="F629" s="136"/>
    </row>
    <row r="630" spans="1:6">
      <c r="A630" s="131"/>
      <c r="C630" s="289"/>
      <c r="E630" s="136"/>
      <c r="F630" s="136"/>
    </row>
    <row r="631" spans="1:6">
      <c r="A631" s="131"/>
      <c r="C631" s="289"/>
      <c r="E631" s="136"/>
      <c r="F631" s="136"/>
    </row>
    <row r="632" spans="1:6">
      <c r="A632" s="131"/>
      <c r="C632" s="289"/>
      <c r="E632" s="136"/>
      <c r="F632" s="136"/>
    </row>
    <row r="633" spans="1:6">
      <c r="A633" s="131"/>
      <c r="C633" s="289"/>
      <c r="E633" s="136"/>
      <c r="F633" s="136"/>
    </row>
    <row r="634" spans="1:6">
      <c r="A634" s="131"/>
      <c r="C634" s="289"/>
      <c r="E634" s="136"/>
      <c r="F634" s="136"/>
    </row>
    <row r="635" spans="1:6">
      <c r="A635" s="131"/>
      <c r="C635" s="289"/>
      <c r="E635" s="136"/>
      <c r="F635" s="136"/>
    </row>
    <row r="636" spans="1:6">
      <c r="A636" s="131"/>
      <c r="C636" s="289"/>
      <c r="E636" s="136"/>
      <c r="F636" s="136"/>
    </row>
    <row r="637" spans="1:6">
      <c r="A637" s="131"/>
      <c r="C637" s="289"/>
      <c r="E637" s="136"/>
      <c r="F637" s="136"/>
    </row>
    <row r="638" spans="1:6">
      <c r="A638" s="131"/>
      <c r="C638" s="289"/>
      <c r="E638" s="136"/>
      <c r="F638" s="136"/>
    </row>
    <row r="639" spans="1:6">
      <c r="A639" s="131"/>
      <c r="C639" s="289"/>
      <c r="E639" s="136"/>
      <c r="F639" s="136"/>
    </row>
    <row r="640" spans="1:6">
      <c r="A640" s="131"/>
      <c r="C640" s="289"/>
      <c r="E640" s="136"/>
      <c r="F640" s="136"/>
    </row>
    <row r="641" spans="1:6">
      <c r="A641" s="131"/>
      <c r="C641" s="289"/>
      <c r="E641" s="136"/>
      <c r="F641" s="136"/>
    </row>
    <row r="642" spans="1:6">
      <c r="A642" s="131"/>
      <c r="C642" s="289"/>
      <c r="E642" s="136"/>
      <c r="F642" s="136"/>
    </row>
    <row r="643" spans="1:6">
      <c r="A643" s="131"/>
      <c r="C643" s="289"/>
      <c r="E643" s="136"/>
      <c r="F643" s="136"/>
    </row>
    <row r="644" spans="1:6">
      <c r="A644" s="131"/>
      <c r="C644" s="289"/>
      <c r="E644" s="136"/>
      <c r="F644" s="136"/>
    </row>
    <row r="645" spans="1:6">
      <c r="A645" s="131"/>
      <c r="C645" s="289"/>
      <c r="E645" s="136"/>
      <c r="F645" s="136"/>
    </row>
    <row r="646" spans="1:6">
      <c r="A646" s="131"/>
      <c r="C646" s="289"/>
      <c r="E646" s="136"/>
      <c r="F646" s="136"/>
    </row>
    <row r="647" spans="1:6">
      <c r="A647" s="131"/>
      <c r="C647" s="289"/>
      <c r="E647" s="136"/>
      <c r="F647" s="136"/>
    </row>
    <row r="648" spans="1:6">
      <c r="A648" s="131"/>
      <c r="C648" s="289"/>
      <c r="E648" s="136"/>
      <c r="F648" s="136"/>
    </row>
    <row r="649" spans="1:6">
      <c r="A649" s="131"/>
      <c r="C649" s="289"/>
      <c r="E649" s="136"/>
      <c r="F649" s="136"/>
    </row>
    <row r="650" spans="1:6">
      <c r="A650" s="131"/>
      <c r="C650" s="289"/>
      <c r="E650" s="136"/>
      <c r="F650" s="136"/>
    </row>
    <row r="651" spans="1:6">
      <c r="A651" s="131"/>
      <c r="C651" s="289"/>
      <c r="E651" s="136"/>
      <c r="F651" s="136"/>
    </row>
    <row r="652" spans="1:6">
      <c r="A652" s="131"/>
      <c r="C652" s="289"/>
      <c r="E652" s="136"/>
      <c r="F652" s="136"/>
    </row>
    <row r="653" spans="1:6">
      <c r="A653" s="131"/>
      <c r="C653" s="289"/>
      <c r="E653" s="136"/>
      <c r="F653" s="136"/>
    </row>
    <row r="654" spans="1:6">
      <c r="A654" s="131"/>
      <c r="C654" s="289"/>
      <c r="E654" s="136"/>
      <c r="F654" s="136"/>
    </row>
    <row r="655" spans="1:6">
      <c r="A655" s="131"/>
      <c r="C655" s="289"/>
      <c r="E655" s="136"/>
      <c r="F655" s="136"/>
    </row>
    <row r="656" spans="1:6">
      <c r="A656" s="131"/>
      <c r="C656" s="289"/>
      <c r="E656" s="136"/>
      <c r="F656" s="136"/>
    </row>
    <row r="657" spans="1:6">
      <c r="A657" s="131"/>
      <c r="C657" s="289"/>
      <c r="E657" s="136"/>
      <c r="F657" s="136"/>
    </row>
    <row r="658" spans="1:6">
      <c r="A658" s="131"/>
      <c r="C658" s="289"/>
      <c r="E658" s="136"/>
      <c r="F658" s="136"/>
    </row>
    <row r="659" spans="1:6">
      <c r="A659" s="131"/>
      <c r="C659" s="289"/>
      <c r="E659" s="136"/>
      <c r="F659" s="136"/>
    </row>
    <row r="660" spans="1:6">
      <c r="A660" s="131"/>
      <c r="C660" s="289"/>
      <c r="E660" s="136"/>
      <c r="F660" s="136"/>
    </row>
    <row r="661" spans="1:6">
      <c r="A661" s="131"/>
      <c r="C661" s="289"/>
      <c r="E661" s="136"/>
      <c r="F661" s="136"/>
    </row>
    <row r="662" spans="1:6">
      <c r="A662" s="131"/>
      <c r="C662" s="289"/>
      <c r="E662" s="136"/>
      <c r="F662" s="136"/>
    </row>
    <row r="663" spans="1:6">
      <c r="A663" s="131"/>
      <c r="C663" s="289"/>
      <c r="E663" s="136"/>
      <c r="F663" s="136"/>
    </row>
    <row r="664" spans="1:6">
      <c r="A664" s="131"/>
      <c r="C664" s="289"/>
      <c r="E664" s="136"/>
      <c r="F664" s="136"/>
    </row>
    <row r="665" spans="1:6">
      <c r="A665" s="131"/>
      <c r="C665" s="289"/>
      <c r="E665" s="136"/>
      <c r="F665" s="136"/>
    </row>
    <row r="666" spans="1:6">
      <c r="A666" s="131"/>
      <c r="C666" s="289"/>
      <c r="E666" s="136"/>
      <c r="F666" s="136"/>
    </row>
    <row r="667" spans="1:6">
      <c r="A667" s="131"/>
      <c r="C667" s="289"/>
      <c r="E667" s="136"/>
      <c r="F667" s="136"/>
    </row>
    <row r="668" spans="1:6">
      <c r="A668" s="131"/>
      <c r="C668" s="289"/>
      <c r="E668" s="136"/>
      <c r="F668" s="136"/>
    </row>
    <row r="669" spans="1:6">
      <c r="A669" s="131"/>
      <c r="C669" s="289"/>
      <c r="E669" s="136"/>
      <c r="F669" s="136"/>
    </row>
    <row r="670" spans="1:6">
      <c r="A670" s="131"/>
      <c r="C670" s="289"/>
      <c r="E670" s="136"/>
      <c r="F670" s="136"/>
    </row>
    <row r="671" spans="1:6">
      <c r="A671" s="131"/>
      <c r="C671" s="289"/>
      <c r="E671" s="136"/>
      <c r="F671" s="136"/>
    </row>
    <row r="672" spans="1:6">
      <c r="A672" s="131"/>
      <c r="C672" s="289"/>
      <c r="E672" s="136"/>
      <c r="F672" s="136"/>
    </row>
    <row r="673" spans="1:6">
      <c r="A673" s="131"/>
      <c r="C673" s="289"/>
      <c r="E673" s="136"/>
      <c r="F673" s="136"/>
    </row>
    <row r="674" spans="1:6">
      <c r="A674" s="131"/>
      <c r="C674" s="289"/>
      <c r="E674" s="136"/>
      <c r="F674" s="136"/>
    </row>
    <row r="675" spans="1:6">
      <c r="A675" s="131"/>
      <c r="C675" s="289"/>
      <c r="E675" s="136"/>
      <c r="F675" s="136"/>
    </row>
    <row r="676" spans="1:6">
      <c r="A676" s="131"/>
      <c r="C676" s="289"/>
      <c r="E676" s="136"/>
      <c r="F676" s="136"/>
    </row>
    <row r="677" spans="1:6">
      <c r="A677" s="131"/>
      <c r="C677" s="289"/>
      <c r="E677" s="136"/>
      <c r="F677" s="136"/>
    </row>
    <row r="678" spans="1:6">
      <c r="A678" s="131"/>
      <c r="C678" s="289"/>
      <c r="E678" s="136"/>
      <c r="F678" s="136"/>
    </row>
    <row r="679" spans="1:6">
      <c r="A679" s="131"/>
      <c r="C679" s="289"/>
      <c r="E679" s="136"/>
      <c r="F679" s="136"/>
    </row>
    <row r="680" spans="1:6">
      <c r="A680" s="131"/>
      <c r="C680" s="289"/>
      <c r="E680" s="136"/>
      <c r="F680" s="136"/>
    </row>
    <row r="681" spans="1:6">
      <c r="A681" s="131"/>
      <c r="C681" s="289"/>
      <c r="E681" s="136"/>
      <c r="F681" s="136"/>
    </row>
    <row r="682" spans="1:6">
      <c r="A682" s="131"/>
      <c r="C682" s="289"/>
      <c r="E682" s="136"/>
      <c r="F682" s="136"/>
    </row>
    <row r="683" spans="1:6">
      <c r="A683" s="131"/>
      <c r="C683" s="289"/>
      <c r="E683" s="136"/>
      <c r="F683" s="136"/>
    </row>
    <row r="684" spans="1:6">
      <c r="A684" s="131"/>
      <c r="C684" s="289"/>
      <c r="E684" s="136"/>
      <c r="F684" s="136"/>
    </row>
    <row r="685" spans="1:6">
      <c r="A685" s="131"/>
      <c r="C685" s="289"/>
      <c r="E685" s="136"/>
      <c r="F685" s="136"/>
    </row>
    <row r="686" spans="1:6">
      <c r="A686" s="131"/>
      <c r="C686" s="289"/>
      <c r="E686" s="136"/>
      <c r="F686" s="136"/>
    </row>
    <row r="687" spans="1:6">
      <c r="A687" s="131"/>
      <c r="C687" s="289"/>
      <c r="E687" s="136"/>
      <c r="F687" s="136"/>
    </row>
    <row r="688" spans="1:6">
      <c r="A688" s="131"/>
      <c r="C688" s="289"/>
      <c r="E688" s="136"/>
      <c r="F688" s="136"/>
    </row>
    <row r="689" spans="1:6">
      <c r="A689" s="131"/>
      <c r="C689" s="289"/>
      <c r="E689" s="136"/>
      <c r="F689" s="136"/>
    </row>
    <row r="690" spans="1:6">
      <c r="A690" s="131"/>
      <c r="C690" s="289"/>
      <c r="E690" s="136"/>
      <c r="F690" s="136"/>
    </row>
    <row r="691" spans="1:6">
      <c r="A691" s="131"/>
      <c r="C691" s="289"/>
      <c r="E691" s="136"/>
      <c r="F691" s="136"/>
    </row>
    <row r="692" spans="1:6">
      <c r="A692" s="131"/>
      <c r="C692" s="289"/>
      <c r="E692" s="136"/>
      <c r="F692" s="136"/>
    </row>
    <row r="693" spans="1:6">
      <c r="A693" s="131"/>
      <c r="C693" s="289"/>
      <c r="E693" s="136"/>
      <c r="F693" s="136"/>
    </row>
    <row r="694" spans="1:6">
      <c r="A694" s="131"/>
      <c r="C694" s="289"/>
      <c r="E694" s="136"/>
      <c r="F694" s="136"/>
    </row>
    <row r="695" spans="1:6">
      <c r="A695" s="131"/>
      <c r="C695" s="289"/>
      <c r="E695" s="136"/>
      <c r="F695" s="136"/>
    </row>
    <row r="696" spans="1:6">
      <c r="A696" s="131"/>
      <c r="C696" s="289"/>
      <c r="E696" s="136"/>
      <c r="F696" s="136"/>
    </row>
    <row r="697" spans="1:6">
      <c r="A697" s="131"/>
      <c r="C697" s="289"/>
      <c r="E697" s="136"/>
      <c r="F697" s="136"/>
    </row>
    <row r="698" spans="1:6">
      <c r="A698" s="131"/>
      <c r="C698" s="289"/>
      <c r="E698" s="136"/>
      <c r="F698" s="136"/>
    </row>
    <row r="699" spans="1:6">
      <c r="A699" s="131"/>
      <c r="C699" s="289"/>
      <c r="E699" s="136"/>
      <c r="F699" s="136"/>
    </row>
    <row r="700" spans="1:6">
      <c r="A700" s="131"/>
      <c r="C700" s="289"/>
      <c r="E700" s="136"/>
      <c r="F700" s="136"/>
    </row>
    <row r="701" spans="1:6">
      <c r="A701" s="131"/>
      <c r="C701" s="289"/>
      <c r="E701" s="136"/>
      <c r="F701" s="136"/>
    </row>
    <row r="702" spans="1:6">
      <c r="A702" s="131"/>
      <c r="C702" s="289"/>
      <c r="E702" s="136"/>
      <c r="F702" s="136"/>
    </row>
    <row r="703" spans="1:6">
      <c r="A703" s="131"/>
      <c r="C703" s="289"/>
      <c r="E703" s="136"/>
      <c r="F703" s="136"/>
    </row>
    <row r="704" spans="1:6">
      <c r="A704" s="131"/>
      <c r="C704" s="289"/>
      <c r="E704" s="136"/>
      <c r="F704" s="136"/>
    </row>
    <row r="705" spans="1:6">
      <c r="A705" s="131"/>
      <c r="C705" s="289"/>
      <c r="E705" s="136"/>
      <c r="F705" s="136"/>
    </row>
    <row r="706" spans="1:6">
      <c r="A706" s="131"/>
      <c r="C706" s="289"/>
      <c r="E706" s="136"/>
      <c r="F706" s="136"/>
    </row>
    <row r="707" spans="1:6">
      <c r="A707" s="131"/>
      <c r="C707" s="289"/>
      <c r="E707" s="136"/>
      <c r="F707" s="136"/>
    </row>
    <row r="708" spans="1:6">
      <c r="A708" s="131"/>
      <c r="C708" s="289"/>
      <c r="E708" s="136"/>
      <c r="F708" s="136"/>
    </row>
    <row r="709" spans="1:6">
      <c r="A709" s="131"/>
      <c r="C709" s="289"/>
      <c r="E709" s="136"/>
      <c r="F709" s="136"/>
    </row>
    <row r="710" spans="1:6">
      <c r="A710" s="131"/>
      <c r="C710" s="289"/>
      <c r="E710" s="136"/>
      <c r="F710" s="136"/>
    </row>
    <row r="711" spans="1:6">
      <c r="A711" s="131"/>
      <c r="C711" s="289"/>
      <c r="E711" s="136"/>
      <c r="F711" s="136"/>
    </row>
    <row r="712" spans="1:6">
      <c r="A712" s="131"/>
      <c r="C712" s="289"/>
      <c r="E712" s="136"/>
      <c r="F712" s="136"/>
    </row>
    <row r="713" spans="1:6">
      <c r="A713" s="131"/>
      <c r="C713" s="289"/>
      <c r="E713" s="136"/>
      <c r="F713" s="136"/>
    </row>
    <row r="714" spans="1:6">
      <c r="A714" s="131"/>
      <c r="C714" s="289"/>
      <c r="E714" s="136"/>
      <c r="F714" s="136"/>
    </row>
    <row r="715" spans="1:6">
      <c r="A715" s="131"/>
      <c r="C715" s="289"/>
      <c r="E715" s="136"/>
      <c r="F715" s="136"/>
    </row>
    <row r="716" spans="1:6">
      <c r="A716" s="131"/>
      <c r="C716" s="289"/>
      <c r="E716" s="136"/>
      <c r="F716" s="136"/>
    </row>
    <row r="717" spans="1:6">
      <c r="A717" s="131"/>
      <c r="C717" s="289"/>
      <c r="E717" s="136"/>
      <c r="F717" s="136"/>
    </row>
    <row r="718" spans="1:6">
      <c r="A718" s="131"/>
      <c r="C718" s="289"/>
      <c r="E718" s="136"/>
      <c r="F718" s="136"/>
    </row>
    <row r="719" spans="1:6">
      <c r="A719" s="131"/>
      <c r="C719" s="289"/>
      <c r="E719" s="136"/>
      <c r="F719" s="136"/>
    </row>
    <row r="720" spans="1:6">
      <c r="A720" s="131"/>
      <c r="C720" s="289"/>
      <c r="E720" s="136"/>
      <c r="F720" s="136"/>
    </row>
    <row r="721" spans="1:6">
      <c r="A721" s="131"/>
      <c r="C721" s="289"/>
      <c r="E721" s="136"/>
      <c r="F721" s="136"/>
    </row>
    <row r="722" spans="1:6">
      <c r="A722" s="131"/>
      <c r="C722" s="289"/>
      <c r="E722" s="136"/>
      <c r="F722" s="136"/>
    </row>
    <row r="723" spans="1:6">
      <c r="A723" s="131"/>
      <c r="C723" s="289"/>
      <c r="E723" s="136"/>
      <c r="F723" s="136"/>
    </row>
    <row r="724" spans="1:6">
      <c r="A724" s="131"/>
      <c r="C724" s="289"/>
      <c r="E724" s="136"/>
      <c r="F724" s="136"/>
    </row>
    <row r="725" spans="1:6">
      <c r="A725" s="131"/>
      <c r="C725" s="289"/>
      <c r="E725" s="136"/>
      <c r="F725" s="136"/>
    </row>
    <row r="726" spans="1:6">
      <c r="A726" s="131"/>
      <c r="C726" s="289"/>
      <c r="E726" s="136"/>
      <c r="F726" s="136"/>
    </row>
    <row r="727" spans="1:6">
      <c r="A727" s="131"/>
      <c r="C727" s="289"/>
      <c r="E727" s="136"/>
      <c r="F727" s="136"/>
    </row>
    <row r="728" spans="1:6">
      <c r="A728" s="131"/>
      <c r="C728" s="289"/>
      <c r="E728" s="136"/>
      <c r="F728" s="136"/>
    </row>
    <row r="729" spans="1:6">
      <c r="A729" s="131"/>
      <c r="C729" s="289"/>
      <c r="E729" s="136"/>
      <c r="F729" s="136"/>
    </row>
    <row r="730" spans="1:6">
      <c r="A730" s="131"/>
      <c r="C730" s="289"/>
      <c r="E730" s="136"/>
      <c r="F730" s="136"/>
    </row>
    <row r="731" spans="1:6">
      <c r="A731" s="131"/>
      <c r="C731" s="289"/>
      <c r="E731" s="136"/>
      <c r="F731" s="136"/>
    </row>
    <row r="732" spans="1:6">
      <c r="A732" s="131"/>
      <c r="C732" s="289"/>
      <c r="E732" s="136"/>
      <c r="F732" s="136"/>
    </row>
    <row r="733" spans="1:6">
      <c r="A733" s="131"/>
      <c r="C733" s="289"/>
      <c r="E733" s="136"/>
      <c r="F733" s="136"/>
    </row>
    <row r="734" spans="1:6">
      <c r="A734" s="131"/>
      <c r="C734" s="289"/>
      <c r="E734" s="136"/>
      <c r="F734" s="136"/>
    </row>
    <row r="735" spans="1:6">
      <c r="A735" s="131"/>
      <c r="C735" s="289"/>
      <c r="E735" s="136"/>
      <c r="F735" s="136"/>
    </row>
    <row r="736" spans="1:6">
      <c r="A736" s="131"/>
      <c r="C736" s="289"/>
      <c r="E736" s="136"/>
      <c r="F736" s="136"/>
    </row>
    <row r="737" spans="1:6">
      <c r="A737" s="131"/>
      <c r="C737" s="289"/>
      <c r="E737" s="136"/>
      <c r="F737" s="136"/>
    </row>
    <row r="738" spans="1:6">
      <c r="A738" s="131"/>
      <c r="C738" s="289"/>
      <c r="E738" s="136"/>
      <c r="F738" s="136"/>
    </row>
    <row r="739" spans="1:6">
      <c r="A739" s="131"/>
      <c r="C739" s="289"/>
      <c r="E739" s="136"/>
      <c r="F739" s="136"/>
    </row>
    <row r="740" spans="1:6">
      <c r="A740" s="131"/>
      <c r="C740" s="289"/>
      <c r="E740" s="136"/>
      <c r="F740" s="136"/>
    </row>
    <row r="741" spans="1:6">
      <c r="A741" s="131"/>
      <c r="C741" s="289"/>
      <c r="E741" s="136"/>
      <c r="F741" s="136"/>
    </row>
    <row r="742" spans="1:6">
      <c r="A742" s="131"/>
      <c r="C742" s="289"/>
      <c r="E742" s="136"/>
      <c r="F742" s="136"/>
    </row>
    <row r="743" spans="1:6">
      <c r="A743" s="131"/>
      <c r="C743" s="289"/>
      <c r="E743" s="136"/>
      <c r="F743" s="136"/>
    </row>
    <row r="744" spans="1:6">
      <c r="A744" s="131"/>
      <c r="C744" s="289"/>
      <c r="E744" s="136"/>
      <c r="F744" s="136"/>
    </row>
    <row r="745" spans="1:6">
      <c r="A745" s="131"/>
      <c r="C745" s="289"/>
      <c r="E745" s="136"/>
      <c r="F745" s="136"/>
    </row>
    <row r="746" spans="1:6">
      <c r="A746" s="131"/>
      <c r="C746" s="289"/>
      <c r="E746" s="136"/>
      <c r="F746" s="136"/>
    </row>
    <row r="747" spans="1:6">
      <c r="A747" s="131"/>
      <c r="C747" s="289"/>
      <c r="E747" s="136"/>
      <c r="F747" s="136"/>
    </row>
    <row r="748" spans="1:6">
      <c r="A748" s="131"/>
      <c r="C748" s="289"/>
      <c r="E748" s="136"/>
      <c r="F748" s="136"/>
    </row>
    <row r="749" spans="1:6">
      <c r="A749" s="131"/>
      <c r="C749" s="289"/>
      <c r="E749" s="136"/>
      <c r="F749" s="136"/>
    </row>
    <row r="750" spans="1:6">
      <c r="A750" s="131"/>
      <c r="C750" s="289"/>
      <c r="E750" s="136"/>
      <c r="F750" s="136"/>
    </row>
    <row r="751" spans="1:6">
      <c r="A751" s="131"/>
      <c r="C751" s="289"/>
      <c r="E751" s="136"/>
      <c r="F751" s="136"/>
    </row>
    <row r="752" spans="1:6">
      <c r="A752" s="131"/>
      <c r="C752" s="289"/>
      <c r="E752" s="136"/>
      <c r="F752" s="136"/>
    </row>
    <row r="753" spans="1:6">
      <c r="A753" s="131"/>
      <c r="C753" s="289"/>
      <c r="E753" s="136"/>
      <c r="F753" s="136"/>
    </row>
    <row r="754" spans="1:6">
      <c r="A754" s="131"/>
      <c r="C754" s="289"/>
      <c r="E754" s="136"/>
      <c r="F754" s="136"/>
    </row>
    <row r="755" spans="1:6">
      <c r="A755" s="131"/>
      <c r="C755" s="289"/>
      <c r="E755" s="136"/>
      <c r="F755" s="136"/>
    </row>
    <row r="756" spans="1:6">
      <c r="A756" s="131"/>
      <c r="C756" s="289"/>
      <c r="E756" s="136"/>
      <c r="F756" s="136"/>
    </row>
    <row r="757" spans="1:6">
      <c r="A757" s="131"/>
      <c r="C757" s="289"/>
      <c r="E757" s="136"/>
      <c r="F757" s="136"/>
    </row>
    <row r="758" spans="1:6">
      <c r="A758" s="131"/>
      <c r="C758" s="289"/>
      <c r="E758" s="136"/>
      <c r="F758" s="136"/>
    </row>
    <row r="759" spans="1:6">
      <c r="A759" s="131"/>
      <c r="C759" s="289"/>
      <c r="E759" s="136"/>
      <c r="F759" s="136"/>
    </row>
    <row r="760" spans="1:6">
      <c r="A760" s="131"/>
      <c r="C760" s="289"/>
      <c r="E760" s="136"/>
      <c r="F760" s="136"/>
    </row>
    <row r="761" spans="1:6">
      <c r="A761" s="131"/>
      <c r="C761" s="289"/>
      <c r="E761" s="136"/>
      <c r="F761" s="136"/>
    </row>
    <row r="762" spans="1:6">
      <c r="A762" s="131"/>
      <c r="C762" s="289"/>
      <c r="E762" s="136"/>
      <c r="F762" s="136"/>
    </row>
    <row r="763" spans="1:6">
      <c r="A763" s="131"/>
      <c r="C763" s="289"/>
      <c r="E763" s="136"/>
      <c r="F763" s="136"/>
    </row>
    <row r="764" spans="1:6">
      <c r="A764" s="131"/>
      <c r="C764" s="289"/>
      <c r="E764" s="136"/>
      <c r="F764" s="136"/>
    </row>
    <row r="765" spans="1:6">
      <c r="A765" s="131"/>
      <c r="C765" s="289"/>
      <c r="E765" s="136"/>
      <c r="F765" s="136"/>
    </row>
    <row r="766" spans="1:6">
      <c r="A766" s="131"/>
      <c r="C766" s="289"/>
      <c r="E766" s="136"/>
      <c r="F766" s="136"/>
    </row>
    <row r="767" spans="1:6">
      <c r="A767" s="131"/>
      <c r="C767" s="289"/>
      <c r="E767" s="136"/>
      <c r="F767" s="136"/>
    </row>
    <row r="768" spans="1:6">
      <c r="A768" s="131"/>
      <c r="C768" s="289"/>
      <c r="E768" s="136"/>
      <c r="F768" s="136"/>
    </row>
    <row r="769" spans="1:6">
      <c r="A769" s="131"/>
      <c r="C769" s="289"/>
      <c r="E769" s="136"/>
      <c r="F769" s="136"/>
    </row>
    <row r="770" spans="1:6">
      <c r="A770" s="131"/>
      <c r="C770" s="289"/>
      <c r="E770" s="136"/>
      <c r="F770" s="136"/>
    </row>
    <row r="771" spans="1:6">
      <c r="A771" s="131"/>
      <c r="C771" s="289"/>
      <c r="E771" s="136"/>
      <c r="F771" s="136"/>
    </row>
    <row r="772" spans="1:6">
      <c r="A772" s="131"/>
      <c r="C772" s="289"/>
      <c r="E772" s="136"/>
      <c r="F772" s="136"/>
    </row>
    <row r="773" spans="1:6">
      <c r="A773" s="131"/>
      <c r="C773" s="289"/>
      <c r="E773" s="136"/>
      <c r="F773" s="136"/>
    </row>
    <row r="774" spans="1:6">
      <c r="A774" s="131"/>
      <c r="C774" s="289"/>
      <c r="E774" s="136"/>
      <c r="F774" s="136"/>
    </row>
    <row r="775" spans="1:6">
      <c r="A775" s="131"/>
      <c r="C775" s="289"/>
      <c r="E775" s="136"/>
      <c r="F775" s="136"/>
    </row>
    <row r="776" spans="1:6">
      <c r="A776" s="131"/>
      <c r="C776" s="289"/>
      <c r="E776" s="136"/>
      <c r="F776" s="136"/>
    </row>
    <row r="777" spans="1:6">
      <c r="A777" s="131"/>
      <c r="C777" s="289"/>
      <c r="E777" s="136"/>
      <c r="F777" s="136"/>
    </row>
    <row r="778" spans="1:6">
      <c r="A778" s="131"/>
      <c r="C778" s="289"/>
      <c r="E778" s="136"/>
      <c r="F778" s="136"/>
    </row>
    <row r="779" spans="1:6">
      <c r="A779" s="131"/>
      <c r="C779" s="289"/>
      <c r="E779" s="136"/>
      <c r="F779" s="136"/>
    </row>
    <row r="780" spans="1:6">
      <c r="A780" s="131"/>
      <c r="C780" s="289"/>
      <c r="E780" s="136"/>
      <c r="F780" s="136"/>
    </row>
    <row r="781" spans="1:6">
      <c r="A781" s="131"/>
      <c r="C781" s="289"/>
      <c r="E781" s="136"/>
      <c r="F781" s="136"/>
    </row>
    <row r="782" spans="1:6">
      <c r="A782" s="131"/>
      <c r="C782" s="289"/>
      <c r="E782" s="136"/>
      <c r="F782" s="136"/>
    </row>
    <row r="783" spans="1:6">
      <c r="A783" s="131"/>
      <c r="C783" s="289"/>
      <c r="E783" s="136"/>
      <c r="F783" s="136"/>
    </row>
    <row r="784" spans="1:6">
      <c r="A784" s="131"/>
      <c r="C784" s="289"/>
      <c r="E784" s="136"/>
      <c r="F784" s="136"/>
    </row>
    <row r="785" spans="1:6">
      <c r="A785" s="131"/>
      <c r="C785" s="289"/>
      <c r="E785" s="136"/>
      <c r="F785" s="136"/>
    </row>
    <row r="786" spans="1:6">
      <c r="A786" s="131"/>
      <c r="C786" s="289"/>
      <c r="E786" s="136"/>
      <c r="F786" s="136"/>
    </row>
    <row r="787" spans="1:6">
      <c r="A787" s="131"/>
      <c r="C787" s="289"/>
      <c r="E787" s="136"/>
      <c r="F787" s="136"/>
    </row>
    <row r="788" spans="1:6">
      <c r="A788" s="131"/>
      <c r="C788" s="289"/>
      <c r="E788" s="136"/>
      <c r="F788" s="136"/>
    </row>
    <row r="789" spans="1:6">
      <c r="A789" s="131"/>
      <c r="C789" s="289"/>
      <c r="E789" s="136"/>
      <c r="F789" s="136"/>
    </row>
    <row r="790" spans="1:6">
      <c r="A790" s="131"/>
      <c r="C790" s="289"/>
      <c r="E790" s="136"/>
      <c r="F790" s="136"/>
    </row>
    <row r="791" spans="1:6">
      <c r="A791" s="131"/>
      <c r="C791" s="289"/>
      <c r="E791" s="136"/>
      <c r="F791" s="136"/>
    </row>
    <row r="792" spans="1:6">
      <c r="A792" s="131"/>
      <c r="C792" s="289"/>
      <c r="E792" s="136"/>
      <c r="F792" s="136"/>
    </row>
    <row r="793" spans="1:6">
      <c r="A793" s="131"/>
      <c r="C793" s="289"/>
      <c r="E793" s="136"/>
      <c r="F793" s="136"/>
    </row>
    <row r="794" spans="1:6">
      <c r="A794" s="131"/>
      <c r="C794" s="289"/>
      <c r="E794" s="136"/>
      <c r="F794" s="136"/>
    </row>
    <row r="795" spans="1:6">
      <c r="A795" s="131"/>
      <c r="C795" s="289"/>
      <c r="E795" s="136"/>
      <c r="F795" s="136"/>
    </row>
    <row r="796" spans="1:6">
      <c r="A796" s="131"/>
      <c r="C796" s="289"/>
      <c r="E796" s="136"/>
      <c r="F796" s="136"/>
    </row>
    <row r="797" spans="1:6">
      <c r="A797" s="131"/>
      <c r="C797" s="289"/>
      <c r="E797" s="136"/>
      <c r="F797" s="136"/>
    </row>
    <row r="798" spans="1:6">
      <c r="A798" s="131"/>
      <c r="C798" s="289"/>
      <c r="E798" s="136"/>
      <c r="F798" s="136"/>
    </row>
    <row r="799" spans="1:6">
      <c r="A799" s="131"/>
      <c r="C799" s="289"/>
      <c r="E799" s="136"/>
      <c r="F799" s="136"/>
    </row>
    <row r="800" spans="1:6">
      <c r="A800" s="131"/>
      <c r="C800" s="289"/>
      <c r="E800" s="136"/>
      <c r="F800" s="136"/>
    </row>
    <row r="801" spans="1:6">
      <c r="A801" s="131"/>
      <c r="C801" s="289"/>
      <c r="E801" s="136"/>
      <c r="F801" s="136"/>
    </row>
    <row r="802" spans="1:6">
      <c r="A802" s="131"/>
      <c r="C802" s="289"/>
      <c r="E802" s="136"/>
      <c r="F802" s="136"/>
    </row>
    <row r="803" spans="1:6">
      <c r="A803" s="131"/>
      <c r="C803" s="289"/>
      <c r="E803" s="136"/>
      <c r="F803" s="136"/>
    </row>
    <row r="804" spans="1:6">
      <c r="A804" s="131"/>
      <c r="C804" s="289"/>
      <c r="E804" s="136"/>
      <c r="F804" s="136"/>
    </row>
    <row r="805" spans="1:6">
      <c r="A805" s="131"/>
      <c r="C805" s="289"/>
      <c r="E805" s="136"/>
      <c r="F805" s="136"/>
    </row>
    <row r="806" spans="1:6">
      <c r="A806" s="131"/>
      <c r="C806" s="289"/>
      <c r="E806" s="136"/>
      <c r="F806" s="136"/>
    </row>
    <row r="807" spans="1:6">
      <c r="A807" s="131"/>
      <c r="C807" s="289"/>
      <c r="E807" s="136"/>
      <c r="F807" s="136"/>
    </row>
    <row r="808" spans="1:6">
      <c r="A808" s="131"/>
      <c r="C808" s="289"/>
      <c r="E808" s="136"/>
      <c r="F808" s="136"/>
    </row>
    <row r="809" spans="1:6">
      <c r="A809" s="131"/>
      <c r="C809" s="289"/>
      <c r="E809" s="136"/>
      <c r="F809" s="136"/>
    </row>
    <row r="810" spans="1:6">
      <c r="A810" s="131"/>
      <c r="C810" s="289"/>
      <c r="E810" s="136"/>
      <c r="F810" s="136"/>
    </row>
    <row r="811" spans="1:6">
      <c r="A811" s="131"/>
      <c r="C811" s="289"/>
      <c r="E811" s="136"/>
      <c r="F811" s="136"/>
    </row>
    <row r="812" spans="1:6">
      <c r="A812" s="131"/>
      <c r="C812" s="289"/>
      <c r="E812" s="136"/>
      <c r="F812" s="136"/>
    </row>
    <row r="813" spans="1:6">
      <c r="A813" s="131"/>
      <c r="C813" s="289"/>
      <c r="E813" s="136"/>
      <c r="F813" s="136"/>
    </row>
    <row r="814" spans="1:6">
      <c r="A814" s="131"/>
      <c r="C814" s="289"/>
      <c r="E814" s="136"/>
      <c r="F814" s="136"/>
    </row>
    <row r="815" spans="1:6">
      <c r="A815" s="131"/>
      <c r="C815" s="289"/>
      <c r="E815" s="136"/>
      <c r="F815" s="136"/>
    </row>
    <row r="816" spans="1:6">
      <c r="A816" s="131"/>
      <c r="C816" s="289"/>
      <c r="E816" s="136"/>
      <c r="F816" s="136"/>
    </row>
    <row r="817" spans="1:6">
      <c r="A817" s="131"/>
      <c r="C817" s="289"/>
      <c r="E817" s="136"/>
      <c r="F817" s="136"/>
    </row>
    <row r="818" spans="1:6">
      <c r="A818" s="131"/>
      <c r="C818" s="289"/>
      <c r="E818" s="136"/>
      <c r="F818" s="136"/>
    </row>
    <row r="819" spans="1:6">
      <c r="A819" s="131"/>
      <c r="C819" s="289"/>
      <c r="E819" s="136"/>
      <c r="F819" s="136"/>
    </row>
    <row r="820" spans="1:6">
      <c r="A820" s="131"/>
      <c r="C820" s="289"/>
      <c r="E820" s="136"/>
      <c r="F820" s="136"/>
    </row>
    <row r="821" spans="1:6">
      <c r="A821" s="131"/>
      <c r="C821" s="289"/>
      <c r="E821" s="136"/>
      <c r="F821" s="136"/>
    </row>
    <row r="822" spans="1:6">
      <c r="A822" s="131"/>
      <c r="C822" s="289"/>
      <c r="E822" s="136"/>
      <c r="F822" s="136"/>
    </row>
    <row r="823" spans="1:6">
      <c r="A823" s="131"/>
      <c r="C823" s="289"/>
      <c r="E823" s="136"/>
      <c r="F823" s="136"/>
    </row>
    <row r="824" spans="1:6">
      <c r="A824" s="131"/>
      <c r="C824" s="289"/>
      <c r="E824" s="136"/>
      <c r="F824" s="136"/>
    </row>
    <row r="825" spans="1:6">
      <c r="A825" s="131"/>
      <c r="C825" s="289"/>
      <c r="E825" s="136"/>
      <c r="F825" s="136"/>
    </row>
    <row r="826" spans="1:6">
      <c r="A826" s="131"/>
      <c r="C826" s="289"/>
      <c r="E826" s="136"/>
      <c r="F826" s="136"/>
    </row>
    <row r="827" spans="1:6">
      <c r="A827" s="131"/>
      <c r="C827" s="289"/>
      <c r="E827" s="136"/>
      <c r="F827" s="136"/>
    </row>
    <row r="828" spans="1:6">
      <c r="A828" s="131"/>
      <c r="C828" s="289"/>
      <c r="E828" s="136"/>
      <c r="F828" s="136"/>
    </row>
    <row r="829" spans="1:6">
      <c r="A829" s="131"/>
      <c r="C829" s="289"/>
      <c r="E829" s="136"/>
      <c r="F829" s="136"/>
    </row>
    <row r="830" spans="1:6">
      <c r="A830" s="131"/>
      <c r="C830" s="289"/>
      <c r="E830" s="136"/>
      <c r="F830" s="136"/>
    </row>
    <row r="831" spans="1:6">
      <c r="A831" s="131"/>
      <c r="C831" s="289"/>
      <c r="E831" s="136"/>
      <c r="F831" s="136"/>
    </row>
    <row r="832" spans="1:6">
      <c r="A832" s="131"/>
      <c r="C832" s="289"/>
      <c r="E832" s="136"/>
      <c r="F832" s="136"/>
    </row>
    <row r="833" spans="1:6">
      <c r="A833" s="131"/>
      <c r="C833" s="289"/>
      <c r="E833" s="136"/>
      <c r="F833" s="136"/>
    </row>
    <row r="834" spans="1:6">
      <c r="A834" s="131"/>
      <c r="C834" s="289"/>
      <c r="E834" s="136"/>
      <c r="F834" s="136"/>
    </row>
    <row r="835" spans="1:6">
      <c r="A835" s="131"/>
      <c r="C835" s="289"/>
      <c r="E835" s="136"/>
      <c r="F835" s="136"/>
    </row>
    <row r="836" spans="1:6">
      <c r="A836" s="131"/>
      <c r="C836" s="289"/>
      <c r="E836" s="136"/>
      <c r="F836" s="136"/>
    </row>
    <row r="837" spans="1:6">
      <c r="A837" s="131"/>
      <c r="C837" s="289"/>
      <c r="E837" s="136"/>
      <c r="F837" s="136"/>
    </row>
    <row r="838" spans="1:6">
      <c r="A838" s="131"/>
      <c r="C838" s="289"/>
      <c r="E838" s="136"/>
      <c r="F838" s="136"/>
    </row>
    <row r="839" spans="1:6">
      <c r="A839" s="131"/>
      <c r="C839" s="289"/>
      <c r="E839" s="136"/>
      <c r="F839" s="136"/>
    </row>
    <row r="840" spans="1:6">
      <c r="A840" s="131"/>
      <c r="C840" s="289"/>
      <c r="E840" s="136"/>
      <c r="F840" s="136"/>
    </row>
    <row r="841" spans="1:6">
      <c r="A841" s="131"/>
      <c r="C841" s="289"/>
      <c r="E841" s="136"/>
      <c r="F841" s="136"/>
    </row>
    <row r="842" spans="1:6">
      <c r="A842" s="131"/>
      <c r="C842" s="289"/>
      <c r="E842" s="136"/>
      <c r="F842" s="136"/>
    </row>
    <row r="843" spans="1:6">
      <c r="A843" s="131"/>
      <c r="C843" s="289"/>
      <c r="E843" s="136"/>
      <c r="F843" s="136"/>
    </row>
    <row r="844" spans="1:6">
      <c r="A844" s="131"/>
      <c r="C844" s="289"/>
      <c r="E844" s="136"/>
      <c r="F844" s="136"/>
    </row>
    <row r="845" spans="1:6">
      <c r="A845" s="131"/>
      <c r="C845" s="289"/>
      <c r="E845" s="136"/>
      <c r="F845" s="136"/>
    </row>
    <row r="846" spans="1:6">
      <c r="A846" s="131"/>
      <c r="C846" s="289"/>
      <c r="E846" s="136"/>
      <c r="F846" s="136"/>
    </row>
    <row r="847" spans="1:6">
      <c r="A847" s="131"/>
      <c r="C847" s="289"/>
      <c r="E847" s="136"/>
      <c r="F847" s="136"/>
    </row>
    <row r="848" spans="1:6">
      <c r="A848" s="131"/>
      <c r="C848" s="289"/>
      <c r="E848" s="136"/>
      <c r="F848" s="136"/>
    </row>
    <row r="849" spans="1:6">
      <c r="A849" s="131"/>
      <c r="C849" s="289"/>
      <c r="E849" s="136"/>
      <c r="F849" s="136"/>
    </row>
    <row r="850" spans="1:6">
      <c r="A850" s="131"/>
      <c r="C850" s="289"/>
      <c r="E850" s="136"/>
      <c r="F850" s="136"/>
    </row>
    <row r="851" spans="1:6">
      <c r="A851" s="131"/>
      <c r="C851" s="289"/>
      <c r="E851" s="136"/>
      <c r="F851" s="136"/>
    </row>
    <row r="852" spans="1:6">
      <c r="A852" s="131"/>
      <c r="C852" s="289"/>
      <c r="E852" s="136"/>
      <c r="F852" s="136"/>
    </row>
    <row r="853" spans="1:6">
      <c r="A853" s="131"/>
      <c r="C853" s="289"/>
      <c r="E853" s="136"/>
      <c r="F853" s="136"/>
    </row>
    <row r="854" spans="1:6">
      <c r="A854" s="131"/>
      <c r="C854" s="289"/>
      <c r="E854" s="136"/>
      <c r="F854" s="136"/>
    </row>
    <row r="855" spans="1:6">
      <c r="A855" s="131"/>
      <c r="C855" s="289"/>
      <c r="E855" s="136"/>
      <c r="F855" s="136"/>
    </row>
    <row r="856" spans="1:6">
      <c r="A856" s="131"/>
      <c r="C856" s="289"/>
      <c r="E856" s="136"/>
      <c r="F856" s="136"/>
    </row>
    <row r="857" spans="1:6">
      <c r="A857" s="131"/>
      <c r="C857" s="289"/>
      <c r="E857" s="136"/>
      <c r="F857" s="136"/>
    </row>
    <row r="858" spans="1:6">
      <c r="A858" s="131"/>
      <c r="C858" s="289"/>
      <c r="E858" s="136"/>
      <c r="F858" s="136"/>
    </row>
    <row r="859" spans="1:6">
      <c r="A859" s="131"/>
      <c r="C859" s="289"/>
      <c r="E859" s="136"/>
      <c r="F859" s="136"/>
    </row>
    <row r="860" spans="1:6">
      <c r="A860" s="131"/>
      <c r="C860" s="289"/>
      <c r="E860" s="136"/>
      <c r="F860" s="136"/>
    </row>
    <row r="861" spans="1:6">
      <c r="A861" s="131"/>
      <c r="C861" s="289"/>
      <c r="E861" s="136"/>
      <c r="F861" s="136"/>
    </row>
    <row r="862" spans="1:6">
      <c r="A862" s="131"/>
      <c r="C862" s="289"/>
      <c r="E862" s="136"/>
      <c r="F862" s="136"/>
    </row>
    <row r="863" spans="1:6">
      <c r="A863" s="131"/>
      <c r="C863" s="289"/>
      <c r="E863" s="136"/>
      <c r="F863" s="136"/>
    </row>
    <row r="864" spans="1:6">
      <c r="A864" s="131"/>
      <c r="C864" s="289"/>
      <c r="E864" s="136"/>
      <c r="F864" s="136"/>
    </row>
    <row r="865" spans="1:6">
      <c r="A865" s="131"/>
      <c r="C865" s="289"/>
      <c r="E865" s="136"/>
      <c r="F865" s="136"/>
    </row>
    <row r="866" spans="1:6">
      <c r="A866" s="131"/>
      <c r="C866" s="289"/>
      <c r="E866" s="136"/>
      <c r="F866" s="136"/>
    </row>
    <row r="867" spans="1:6">
      <c r="A867" s="131"/>
      <c r="C867" s="289"/>
      <c r="E867" s="136"/>
      <c r="F867" s="136"/>
    </row>
    <row r="868" spans="1:6">
      <c r="A868" s="131"/>
      <c r="C868" s="289"/>
      <c r="E868" s="136"/>
      <c r="F868" s="136"/>
    </row>
    <row r="869" spans="1:6">
      <c r="A869" s="131"/>
      <c r="C869" s="289"/>
      <c r="E869" s="136"/>
      <c r="F869" s="136"/>
    </row>
    <row r="870" spans="1:6">
      <c r="A870" s="131"/>
      <c r="C870" s="289"/>
      <c r="E870" s="136"/>
      <c r="F870" s="136"/>
    </row>
    <row r="871" spans="1:6">
      <c r="A871" s="131"/>
      <c r="C871" s="289"/>
      <c r="E871" s="136"/>
      <c r="F871" s="136"/>
    </row>
    <row r="872" spans="1:6">
      <c r="A872" s="131"/>
      <c r="C872" s="289"/>
      <c r="E872" s="136"/>
      <c r="F872" s="136"/>
    </row>
    <row r="873" spans="1:6">
      <c r="A873" s="131"/>
      <c r="C873" s="289"/>
      <c r="E873" s="136"/>
      <c r="F873" s="136"/>
    </row>
    <row r="874" spans="1:6">
      <c r="A874" s="131"/>
      <c r="C874" s="289"/>
      <c r="E874" s="136"/>
      <c r="F874" s="136"/>
    </row>
    <row r="875" spans="1:6">
      <c r="A875" s="131"/>
      <c r="C875" s="289"/>
      <c r="E875" s="136"/>
      <c r="F875" s="136"/>
    </row>
    <row r="876" spans="1:6">
      <c r="A876" s="131"/>
      <c r="C876" s="289"/>
      <c r="E876" s="136"/>
      <c r="F876" s="136"/>
    </row>
    <row r="877" spans="1:6">
      <c r="A877" s="131"/>
      <c r="C877" s="289"/>
      <c r="E877" s="136"/>
      <c r="F877" s="136"/>
    </row>
    <row r="878" spans="1:6">
      <c r="A878" s="131"/>
      <c r="C878" s="289"/>
      <c r="E878" s="136"/>
      <c r="F878" s="136"/>
    </row>
    <row r="879" spans="1:6">
      <c r="A879" s="131"/>
      <c r="C879" s="289"/>
      <c r="E879" s="136"/>
      <c r="F879" s="136"/>
    </row>
    <row r="880" spans="1:6">
      <c r="A880" s="131"/>
      <c r="C880" s="289"/>
      <c r="E880" s="136"/>
      <c r="F880" s="136"/>
    </row>
    <row r="881" spans="1:6">
      <c r="A881" s="131"/>
      <c r="C881" s="289"/>
      <c r="E881" s="136"/>
      <c r="F881" s="136"/>
    </row>
    <row r="882" spans="1:6">
      <c r="A882" s="131"/>
      <c r="C882" s="289"/>
      <c r="E882" s="136"/>
      <c r="F882" s="136"/>
    </row>
    <row r="883" spans="1:6">
      <c r="A883" s="131"/>
      <c r="C883" s="289"/>
      <c r="E883" s="136"/>
      <c r="F883" s="136"/>
    </row>
    <row r="884" spans="1:6">
      <c r="A884" s="131"/>
      <c r="C884" s="289"/>
      <c r="E884" s="136"/>
      <c r="F884" s="136"/>
    </row>
    <row r="885" spans="1:6">
      <c r="A885" s="131"/>
      <c r="C885" s="289"/>
      <c r="E885" s="136"/>
      <c r="F885" s="136"/>
    </row>
    <row r="886" spans="1:6">
      <c r="A886" s="131"/>
      <c r="C886" s="289"/>
      <c r="E886" s="136"/>
      <c r="F886" s="136"/>
    </row>
    <row r="887" spans="1:6">
      <c r="A887" s="131"/>
      <c r="C887" s="289"/>
      <c r="E887" s="136"/>
      <c r="F887" s="136"/>
    </row>
    <row r="888" spans="1:6">
      <c r="A888" s="131"/>
      <c r="C888" s="289"/>
      <c r="E888" s="136"/>
      <c r="F888" s="136"/>
    </row>
    <row r="889" spans="1:6">
      <c r="A889" s="131"/>
      <c r="C889" s="289"/>
      <c r="E889" s="136"/>
      <c r="F889" s="136"/>
    </row>
    <row r="890" spans="1:6">
      <c r="A890" s="131"/>
      <c r="C890" s="289"/>
      <c r="E890" s="136"/>
      <c r="F890" s="136"/>
    </row>
    <row r="891" spans="1:6">
      <c r="A891" s="131"/>
      <c r="C891" s="289"/>
      <c r="E891" s="136"/>
      <c r="F891" s="136"/>
    </row>
    <row r="892" spans="1:6">
      <c r="A892" s="131"/>
      <c r="C892" s="289"/>
      <c r="E892" s="136"/>
      <c r="F892" s="136"/>
    </row>
    <row r="893" spans="1:6">
      <c r="A893" s="131"/>
      <c r="C893" s="289"/>
      <c r="E893" s="136"/>
      <c r="F893" s="136"/>
    </row>
    <row r="894" spans="1:6">
      <c r="A894" s="131"/>
      <c r="C894" s="289"/>
      <c r="E894" s="136"/>
      <c r="F894" s="136"/>
    </row>
    <row r="895" spans="1:6">
      <c r="A895" s="131"/>
      <c r="C895" s="289"/>
      <c r="E895" s="136"/>
      <c r="F895" s="136"/>
    </row>
    <row r="896" spans="1:6">
      <c r="A896" s="131"/>
      <c r="C896" s="289"/>
      <c r="E896" s="136"/>
      <c r="F896" s="136"/>
    </row>
    <row r="897" spans="1:6">
      <c r="A897" s="131"/>
      <c r="C897" s="289"/>
      <c r="E897" s="136"/>
      <c r="F897" s="136"/>
    </row>
    <row r="898" spans="1:6">
      <c r="A898" s="131"/>
      <c r="C898" s="289"/>
      <c r="E898" s="136"/>
      <c r="F898" s="136"/>
    </row>
    <row r="899" spans="1:6">
      <c r="A899" s="131"/>
      <c r="C899" s="289"/>
      <c r="E899" s="136"/>
      <c r="F899" s="136"/>
    </row>
    <row r="900" spans="1:6">
      <c r="A900" s="131"/>
      <c r="C900" s="289"/>
      <c r="E900" s="136"/>
      <c r="F900" s="136"/>
    </row>
    <row r="901" spans="1:6">
      <c r="A901" s="131"/>
      <c r="C901" s="289"/>
      <c r="E901" s="136"/>
      <c r="F901" s="136"/>
    </row>
    <row r="902" spans="1:6">
      <c r="A902" s="131"/>
      <c r="C902" s="289"/>
      <c r="E902" s="136"/>
      <c r="F902" s="136"/>
    </row>
    <row r="903" spans="1:6">
      <c r="A903" s="131"/>
      <c r="C903" s="289"/>
      <c r="E903" s="136"/>
      <c r="F903" s="136"/>
    </row>
    <row r="904" spans="1:6">
      <c r="A904" s="131"/>
      <c r="C904" s="289"/>
      <c r="E904" s="136"/>
      <c r="F904" s="136"/>
    </row>
    <row r="905" spans="1:6">
      <c r="A905" s="131"/>
      <c r="C905" s="289"/>
      <c r="E905" s="136"/>
      <c r="F905" s="136"/>
    </row>
    <row r="906" spans="1:6">
      <c r="A906" s="131"/>
      <c r="C906" s="289"/>
      <c r="E906" s="136"/>
      <c r="F906" s="136"/>
    </row>
    <row r="907" spans="1:6">
      <c r="A907" s="131"/>
      <c r="C907" s="289"/>
      <c r="E907" s="136"/>
      <c r="F907" s="136"/>
    </row>
    <row r="908" spans="1:6">
      <c r="A908" s="131"/>
      <c r="C908" s="289"/>
      <c r="E908" s="136"/>
      <c r="F908" s="136"/>
    </row>
    <row r="909" spans="1:6">
      <c r="A909" s="131"/>
      <c r="C909" s="289"/>
      <c r="E909" s="136"/>
      <c r="F909" s="136"/>
    </row>
    <row r="910" spans="1:6">
      <c r="A910" s="131"/>
      <c r="C910" s="289"/>
      <c r="E910" s="136"/>
      <c r="F910" s="136"/>
    </row>
    <row r="911" spans="1:6">
      <c r="A911" s="131"/>
      <c r="C911" s="289"/>
      <c r="E911" s="136"/>
      <c r="F911" s="136"/>
    </row>
    <row r="912" spans="1:6">
      <c r="A912" s="131"/>
      <c r="C912" s="289"/>
      <c r="E912" s="136"/>
      <c r="F912" s="136"/>
    </row>
    <row r="913" spans="1:6">
      <c r="A913" s="131"/>
      <c r="C913" s="289"/>
      <c r="E913" s="136"/>
      <c r="F913" s="136"/>
    </row>
    <row r="914" spans="1:6">
      <c r="A914" s="131"/>
      <c r="C914" s="289"/>
      <c r="E914" s="136"/>
      <c r="F914" s="136"/>
    </row>
    <row r="915" spans="1:6">
      <c r="A915" s="131"/>
      <c r="C915" s="289"/>
      <c r="E915" s="136"/>
      <c r="F915" s="136"/>
    </row>
    <row r="916" spans="1:6">
      <c r="A916" s="131"/>
      <c r="C916" s="289"/>
      <c r="E916" s="136"/>
      <c r="F916" s="136"/>
    </row>
    <row r="917" spans="1:6">
      <c r="A917" s="131"/>
      <c r="C917" s="289"/>
      <c r="E917" s="136"/>
      <c r="F917" s="136"/>
    </row>
    <row r="918" spans="1:6">
      <c r="A918" s="131"/>
      <c r="C918" s="289"/>
      <c r="E918" s="136"/>
      <c r="F918" s="136"/>
    </row>
    <row r="919" spans="1:6">
      <c r="A919" s="131"/>
      <c r="C919" s="289"/>
      <c r="E919" s="136"/>
      <c r="F919" s="136"/>
    </row>
    <row r="920" spans="1:6">
      <c r="A920" s="131"/>
      <c r="C920" s="289"/>
      <c r="E920" s="136"/>
      <c r="F920" s="136"/>
    </row>
    <row r="921" spans="1:6">
      <c r="A921" s="131"/>
      <c r="C921" s="289"/>
      <c r="E921" s="136"/>
      <c r="F921" s="136"/>
    </row>
    <row r="922" spans="1:6">
      <c r="A922" s="131"/>
      <c r="C922" s="289"/>
      <c r="E922" s="136"/>
      <c r="F922" s="136"/>
    </row>
    <row r="923" spans="1:6">
      <c r="A923" s="131"/>
      <c r="C923" s="289"/>
      <c r="E923" s="136"/>
      <c r="F923" s="136"/>
    </row>
    <row r="924" spans="1:6">
      <c r="A924" s="131"/>
      <c r="C924" s="289"/>
      <c r="E924" s="136"/>
      <c r="F924" s="136"/>
    </row>
    <row r="925" spans="1:6">
      <c r="A925" s="131"/>
      <c r="C925" s="289"/>
      <c r="E925" s="136"/>
      <c r="F925" s="136"/>
    </row>
    <row r="926" spans="1:6">
      <c r="A926" s="131"/>
      <c r="C926" s="289"/>
      <c r="E926" s="136"/>
      <c r="F926" s="136"/>
    </row>
    <row r="927" spans="1:6">
      <c r="A927" s="131"/>
      <c r="C927" s="289"/>
      <c r="E927" s="136"/>
      <c r="F927" s="136"/>
    </row>
    <row r="928" spans="1:6">
      <c r="A928" s="131"/>
      <c r="C928" s="289"/>
      <c r="E928" s="136"/>
      <c r="F928" s="136"/>
    </row>
    <row r="929" spans="1:6">
      <c r="A929" s="131"/>
      <c r="C929" s="289"/>
      <c r="E929" s="136"/>
      <c r="F929" s="136"/>
    </row>
    <row r="930" spans="1:6">
      <c r="A930" s="131"/>
      <c r="C930" s="289"/>
      <c r="E930" s="136"/>
      <c r="F930" s="136"/>
    </row>
    <row r="931" spans="1:6">
      <c r="A931" s="131"/>
      <c r="C931" s="289"/>
      <c r="E931" s="136"/>
      <c r="F931" s="136"/>
    </row>
    <row r="932" spans="1:6">
      <c r="A932" s="131"/>
      <c r="C932" s="289"/>
      <c r="E932" s="136"/>
      <c r="F932" s="136"/>
    </row>
    <row r="933" spans="1:6">
      <c r="A933" s="131"/>
      <c r="C933" s="289"/>
      <c r="E933" s="136"/>
      <c r="F933" s="136"/>
    </row>
    <row r="934" spans="1:6">
      <c r="A934" s="131"/>
      <c r="C934" s="289"/>
      <c r="E934" s="136"/>
      <c r="F934" s="136"/>
    </row>
    <row r="935" spans="1:6">
      <c r="A935" s="131"/>
      <c r="C935" s="289"/>
      <c r="E935" s="136"/>
      <c r="F935" s="136"/>
    </row>
    <row r="936" spans="1:6">
      <c r="A936" s="131"/>
      <c r="C936" s="289"/>
      <c r="E936" s="136"/>
      <c r="F936" s="136"/>
    </row>
    <row r="937" spans="1:6">
      <c r="A937" s="131"/>
      <c r="C937" s="289"/>
      <c r="E937" s="136"/>
      <c r="F937" s="136"/>
    </row>
    <row r="938" spans="1:6">
      <c r="A938" s="131"/>
      <c r="C938" s="289"/>
      <c r="E938" s="136"/>
      <c r="F938" s="136"/>
    </row>
    <row r="939" spans="1:6">
      <c r="A939" s="131"/>
      <c r="C939" s="289"/>
      <c r="E939" s="136"/>
      <c r="F939" s="136"/>
    </row>
    <row r="940" spans="1:6">
      <c r="A940" s="131"/>
      <c r="C940" s="289"/>
      <c r="E940" s="136"/>
      <c r="F940" s="136"/>
    </row>
    <row r="941" spans="1:6">
      <c r="A941" s="131"/>
      <c r="C941" s="289"/>
      <c r="E941" s="136"/>
      <c r="F941" s="136"/>
    </row>
    <row r="942" spans="1:6">
      <c r="A942" s="131"/>
      <c r="C942" s="289"/>
      <c r="E942" s="136"/>
      <c r="F942" s="136"/>
    </row>
    <row r="943" spans="1:6">
      <c r="A943" s="131"/>
      <c r="C943" s="289"/>
      <c r="E943" s="136"/>
      <c r="F943" s="136"/>
    </row>
    <row r="944" spans="1:6">
      <c r="A944" s="131"/>
      <c r="C944" s="289"/>
      <c r="E944" s="136"/>
      <c r="F944" s="136"/>
    </row>
    <row r="945" spans="1:6">
      <c r="A945" s="131"/>
      <c r="C945" s="289"/>
      <c r="E945" s="136"/>
      <c r="F945" s="136"/>
    </row>
    <row r="946" spans="1:6">
      <c r="A946" s="131"/>
      <c r="C946" s="289"/>
      <c r="E946" s="136"/>
      <c r="F946" s="136"/>
    </row>
    <row r="947" spans="1:6">
      <c r="A947" s="131"/>
      <c r="C947" s="289"/>
      <c r="E947" s="136"/>
      <c r="F947" s="136"/>
    </row>
    <row r="948" spans="1:6">
      <c r="A948" s="131"/>
      <c r="C948" s="289"/>
      <c r="E948" s="136"/>
      <c r="F948" s="136"/>
    </row>
    <row r="949" spans="1:6">
      <c r="A949" s="131"/>
      <c r="C949" s="289"/>
      <c r="E949" s="136"/>
      <c r="F949" s="136"/>
    </row>
    <row r="950" spans="1:6">
      <c r="A950" s="131"/>
      <c r="C950" s="289"/>
      <c r="E950" s="136"/>
      <c r="F950" s="136"/>
    </row>
    <row r="951" spans="1:6">
      <c r="A951" s="131"/>
      <c r="C951" s="289"/>
      <c r="E951" s="136"/>
      <c r="F951" s="136"/>
    </row>
    <row r="952" spans="1:6">
      <c r="A952" s="131"/>
      <c r="C952" s="289"/>
      <c r="E952" s="136"/>
      <c r="F952" s="136"/>
    </row>
    <row r="953" spans="1:6">
      <c r="A953" s="131"/>
      <c r="C953" s="289"/>
      <c r="E953" s="136"/>
      <c r="F953" s="136"/>
    </row>
    <row r="954" spans="1:6">
      <c r="A954" s="131"/>
      <c r="C954" s="289"/>
      <c r="E954" s="136"/>
      <c r="F954" s="136"/>
    </row>
    <row r="955" spans="1:6">
      <c r="A955" s="131"/>
      <c r="C955" s="289"/>
      <c r="E955" s="136"/>
      <c r="F955" s="136"/>
    </row>
    <row r="956" spans="1:6">
      <c r="A956" s="131"/>
      <c r="C956" s="289"/>
      <c r="E956" s="136"/>
      <c r="F956" s="136"/>
    </row>
    <row r="957" spans="1:6">
      <c r="A957" s="131"/>
      <c r="C957" s="289"/>
      <c r="E957" s="136"/>
      <c r="F957" s="136"/>
    </row>
    <row r="958" spans="1:6">
      <c r="A958" s="131"/>
      <c r="C958" s="289"/>
      <c r="E958" s="136"/>
      <c r="F958" s="136"/>
    </row>
    <row r="959" spans="1:6">
      <c r="A959" s="131"/>
      <c r="C959" s="289"/>
      <c r="E959" s="136"/>
      <c r="F959" s="136"/>
    </row>
    <row r="960" spans="1:6">
      <c r="A960" s="131"/>
      <c r="C960" s="289"/>
      <c r="E960" s="136"/>
      <c r="F960" s="136"/>
    </row>
    <row r="961" spans="1:6">
      <c r="A961" s="131"/>
      <c r="C961" s="289"/>
      <c r="E961" s="136"/>
      <c r="F961" s="136"/>
    </row>
    <row r="962" spans="1:6">
      <c r="A962" s="131"/>
      <c r="C962" s="289"/>
      <c r="E962" s="136"/>
      <c r="F962" s="136"/>
    </row>
    <row r="963" spans="1:6">
      <c r="A963" s="131"/>
      <c r="C963" s="289"/>
      <c r="E963" s="136"/>
      <c r="F963" s="136"/>
    </row>
    <row r="964" spans="1:6">
      <c r="A964" s="131"/>
      <c r="C964" s="289"/>
      <c r="E964" s="136"/>
      <c r="F964" s="136"/>
    </row>
    <row r="965" spans="1:6">
      <c r="A965" s="131"/>
      <c r="C965" s="289"/>
      <c r="E965" s="136"/>
      <c r="F965" s="136"/>
    </row>
    <row r="966" spans="1:6">
      <c r="A966" s="131"/>
      <c r="C966" s="289"/>
      <c r="E966" s="136"/>
      <c r="F966" s="136"/>
    </row>
    <row r="967" spans="1:6">
      <c r="A967" s="131"/>
      <c r="C967" s="289"/>
      <c r="E967" s="136"/>
      <c r="F967" s="136"/>
    </row>
    <row r="968" spans="1:6">
      <c r="A968" s="131"/>
      <c r="C968" s="289"/>
      <c r="E968" s="136"/>
      <c r="F968" s="136"/>
    </row>
    <row r="969" spans="1:6">
      <c r="A969" s="131"/>
      <c r="C969" s="289"/>
      <c r="E969" s="136"/>
      <c r="F969" s="136"/>
    </row>
    <row r="970" spans="1:6">
      <c r="A970" s="131"/>
      <c r="C970" s="289"/>
      <c r="E970" s="136"/>
      <c r="F970" s="136"/>
    </row>
    <row r="971" spans="1:6">
      <c r="A971" s="131"/>
      <c r="C971" s="289"/>
      <c r="E971" s="136"/>
      <c r="F971" s="136"/>
    </row>
    <row r="972" spans="1:6">
      <c r="A972" s="131"/>
      <c r="C972" s="289"/>
      <c r="E972" s="136"/>
      <c r="F972" s="136"/>
    </row>
    <row r="973" spans="1:6">
      <c r="A973" s="131"/>
      <c r="C973" s="289"/>
      <c r="E973" s="136"/>
      <c r="F973" s="136"/>
    </row>
    <row r="974" spans="1:6">
      <c r="A974" s="131"/>
      <c r="C974" s="289"/>
      <c r="E974" s="136"/>
      <c r="F974" s="136"/>
    </row>
    <row r="975" spans="1:6">
      <c r="A975" s="131"/>
      <c r="C975" s="289"/>
      <c r="E975" s="136"/>
      <c r="F975" s="136"/>
    </row>
    <row r="976" spans="1:6">
      <c r="A976" s="131"/>
      <c r="C976" s="289"/>
      <c r="E976" s="136"/>
      <c r="F976" s="136"/>
    </row>
    <row r="977" spans="1:6">
      <c r="A977" s="131"/>
      <c r="C977" s="289"/>
      <c r="E977" s="136"/>
      <c r="F977" s="136"/>
    </row>
    <row r="978" spans="1:6">
      <c r="A978" s="131"/>
      <c r="C978" s="289"/>
      <c r="E978" s="136"/>
      <c r="F978" s="136"/>
    </row>
    <row r="979" spans="1:6">
      <c r="A979" s="131"/>
      <c r="C979" s="289"/>
      <c r="E979" s="136"/>
      <c r="F979" s="136"/>
    </row>
    <row r="980" spans="1:6">
      <c r="A980" s="131"/>
      <c r="C980" s="289"/>
      <c r="E980" s="136"/>
      <c r="F980" s="136"/>
    </row>
    <row r="981" spans="1:6">
      <c r="A981" s="131"/>
      <c r="C981" s="289"/>
      <c r="E981" s="136"/>
      <c r="F981" s="136"/>
    </row>
    <row r="982" spans="1:6">
      <c r="A982" s="131"/>
      <c r="C982" s="289"/>
      <c r="E982" s="136"/>
      <c r="F982" s="136"/>
    </row>
    <row r="983" spans="1:6">
      <c r="A983" s="131"/>
      <c r="C983" s="289"/>
      <c r="E983" s="136"/>
      <c r="F983" s="136"/>
    </row>
    <row r="984" spans="1:6">
      <c r="A984" s="131"/>
      <c r="C984" s="289"/>
      <c r="E984" s="136"/>
      <c r="F984" s="136"/>
    </row>
    <row r="985" spans="1:6">
      <c r="A985" s="131"/>
      <c r="C985" s="289"/>
      <c r="E985" s="136"/>
      <c r="F985" s="136"/>
    </row>
    <row r="986" spans="1:6">
      <c r="A986" s="131"/>
      <c r="C986" s="289"/>
      <c r="E986" s="136"/>
      <c r="F986" s="136"/>
    </row>
    <row r="987" spans="1:6">
      <c r="A987" s="131"/>
      <c r="C987" s="289"/>
      <c r="E987" s="136"/>
      <c r="F987" s="136"/>
    </row>
    <row r="988" spans="1:6">
      <c r="A988" s="131"/>
      <c r="C988" s="289"/>
      <c r="E988" s="136"/>
      <c r="F988" s="136"/>
    </row>
    <row r="989" spans="1:6">
      <c r="A989" s="131"/>
      <c r="C989" s="289"/>
      <c r="E989" s="136"/>
      <c r="F989" s="136"/>
    </row>
    <row r="990" spans="1:6">
      <c r="A990" s="131"/>
      <c r="C990" s="289"/>
      <c r="E990" s="136"/>
      <c r="F990" s="136"/>
    </row>
    <row r="991" spans="1:6">
      <c r="A991" s="131"/>
      <c r="C991" s="289"/>
      <c r="E991" s="136"/>
      <c r="F991" s="136"/>
    </row>
    <row r="992" spans="1:6">
      <c r="A992" s="131"/>
      <c r="C992" s="289"/>
      <c r="E992" s="136"/>
      <c r="F992" s="136"/>
    </row>
    <row r="993" spans="1:6">
      <c r="A993" s="131"/>
      <c r="C993" s="289"/>
      <c r="E993" s="136"/>
      <c r="F993" s="136"/>
    </row>
    <row r="994" spans="1:6">
      <c r="A994" s="131"/>
      <c r="C994" s="289"/>
      <c r="E994" s="136"/>
      <c r="F994" s="136"/>
    </row>
    <row r="995" spans="1:6">
      <c r="A995" s="131"/>
      <c r="C995" s="289"/>
      <c r="E995" s="136"/>
      <c r="F995" s="136"/>
    </row>
    <row r="996" spans="1:6">
      <c r="A996" s="131"/>
      <c r="C996" s="289"/>
      <c r="E996" s="136"/>
      <c r="F996" s="136"/>
    </row>
    <row r="997" spans="1:6">
      <c r="A997" s="131"/>
      <c r="C997" s="289"/>
      <c r="E997" s="136"/>
      <c r="F997" s="136"/>
    </row>
    <row r="998" spans="1:6">
      <c r="A998" s="131"/>
      <c r="C998" s="289"/>
      <c r="E998" s="136"/>
      <c r="F998" s="136"/>
    </row>
    <row r="999" spans="1:6">
      <c r="A999" s="131"/>
      <c r="C999" s="289"/>
      <c r="E999" s="136"/>
      <c r="F999" s="136"/>
    </row>
    <row r="1000" spans="1:6">
      <c r="A1000" s="131"/>
      <c r="C1000" s="289"/>
      <c r="E1000" s="136"/>
      <c r="F1000" s="136"/>
    </row>
    <row r="1001" spans="1:6">
      <c r="A1001" s="131"/>
      <c r="C1001" s="289"/>
      <c r="E1001" s="136"/>
      <c r="F1001" s="136"/>
    </row>
    <row r="1002" spans="1:6">
      <c r="A1002" s="131"/>
      <c r="C1002" s="289"/>
      <c r="E1002" s="136"/>
      <c r="F1002" s="136"/>
    </row>
    <row r="1003" spans="1:6">
      <c r="A1003" s="131"/>
      <c r="C1003" s="289"/>
      <c r="E1003" s="136"/>
      <c r="F1003" s="136"/>
    </row>
    <row r="1004" spans="1:6">
      <c r="A1004" s="131"/>
      <c r="C1004" s="289"/>
      <c r="E1004" s="136"/>
      <c r="F1004" s="136"/>
    </row>
    <row r="1005" spans="1:6">
      <c r="A1005" s="131"/>
      <c r="C1005" s="289"/>
      <c r="E1005" s="136"/>
      <c r="F1005" s="136"/>
    </row>
    <row r="1006" spans="1:6">
      <c r="A1006" s="131"/>
      <c r="C1006" s="289"/>
      <c r="E1006" s="136"/>
      <c r="F1006" s="136"/>
    </row>
    <row r="1007" spans="1:6">
      <c r="A1007" s="131"/>
      <c r="C1007" s="289"/>
      <c r="E1007" s="136"/>
      <c r="F1007" s="136"/>
    </row>
    <row r="1008" spans="1:6">
      <c r="A1008" s="131"/>
      <c r="C1008" s="289"/>
      <c r="E1008" s="136"/>
      <c r="F1008" s="136"/>
    </row>
    <row r="1009" spans="1:6">
      <c r="A1009" s="131"/>
      <c r="C1009" s="289"/>
      <c r="E1009" s="136"/>
      <c r="F1009" s="136"/>
    </row>
    <row r="1010" spans="1:6">
      <c r="A1010" s="131"/>
      <c r="C1010" s="289"/>
      <c r="E1010" s="136"/>
      <c r="F1010" s="136"/>
    </row>
    <row r="1011" spans="1:6">
      <c r="A1011" s="131"/>
      <c r="C1011" s="289"/>
      <c r="E1011" s="136"/>
      <c r="F1011" s="136"/>
    </row>
    <row r="1012" spans="1:6">
      <c r="A1012" s="131"/>
      <c r="C1012" s="289"/>
      <c r="E1012" s="136"/>
      <c r="F1012" s="136"/>
    </row>
    <row r="1013" spans="1:6">
      <c r="A1013" s="131"/>
      <c r="C1013" s="289"/>
      <c r="E1013" s="136"/>
      <c r="F1013" s="136"/>
    </row>
    <row r="1014" spans="1:6">
      <c r="A1014" s="131"/>
      <c r="C1014" s="289"/>
      <c r="E1014" s="136"/>
      <c r="F1014" s="136"/>
    </row>
    <row r="1015" spans="1:6">
      <c r="A1015" s="131"/>
      <c r="C1015" s="289"/>
      <c r="E1015" s="136"/>
      <c r="F1015" s="136"/>
    </row>
    <row r="1016" spans="1:6">
      <c r="A1016" s="131"/>
      <c r="C1016" s="289"/>
      <c r="E1016" s="136"/>
      <c r="F1016" s="136"/>
    </row>
    <row r="1017" spans="1:6">
      <c r="A1017" s="131"/>
      <c r="C1017" s="289"/>
      <c r="E1017" s="136"/>
      <c r="F1017" s="136"/>
    </row>
    <row r="1018" spans="1:6">
      <c r="A1018" s="131"/>
      <c r="C1018" s="289"/>
      <c r="E1018" s="136"/>
      <c r="F1018" s="136"/>
    </row>
    <row r="1019" spans="1:6">
      <c r="A1019" s="131"/>
      <c r="C1019" s="289"/>
      <c r="E1019" s="136"/>
      <c r="F1019" s="136"/>
    </row>
    <row r="1020" spans="1:6">
      <c r="A1020" s="131"/>
      <c r="C1020" s="289"/>
      <c r="E1020" s="136"/>
      <c r="F1020" s="136"/>
    </row>
    <row r="1021" spans="1:6">
      <c r="A1021" s="131"/>
      <c r="C1021" s="289"/>
      <c r="E1021" s="136"/>
      <c r="F1021" s="136"/>
    </row>
    <row r="1022" spans="1:6">
      <c r="A1022" s="131"/>
      <c r="C1022" s="289"/>
      <c r="E1022" s="136"/>
      <c r="F1022" s="136"/>
    </row>
    <row r="1023" spans="1:6">
      <c r="A1023" s="131"/>
      <c r="C1023" s="289"/>
      <c r="E1023" s="136"/>
      <c r="F1023" s="136"/>
    </row>
    <row r="1024" spans="1:6">
      <c r="A1024" s="131"/>
      <c r="C1024" s="289"/>
      <c r="E1024" s="136"/>
      <c r="F1024" s="136"/>
    </row>
    <row r="1025" spans="1:6">
      <c r="A1025" s="131"/>
      <c r="C1025" s="289"/>
      <c r="E1025" s="136"/>
      <c r="F1025" s="136"/>
    </row>
    <row r="1026" spans="1:6">
      <c r="A1026" s="131"/>
      <c r="C1026" s="289"/>
      <c r="E1026" s="136"/>
      <c r="F1026" s="136"/>
    </row>
    <row r="1027" spans="1:6">
      <c r="A1027" s="131"/>
      <c r="C1027" s="289"/>
      <c r="E1027" s="136"/>
      <c r="F1027" s="136"/>
    </row>
    <row r="1028" spans="1:6">
      <c r="A1028" s="131"/>
      <c r="C1028" s="289"/>
      <c r="E1028" s="136"/>
      <c r="F1028" s="136"/>
    </row>
    <row r="1029" spans="1:6">
      <c r="A1029" s="131"/>
      <c r="C1029" s="289"/>
      <c r="E1029" s="136"/>
      <c r="F1029" s="136"/>
    </row>
    <row r="1030" spans="1:6">
      <c r="A1030" s="131"/>
      <c r="C1030" s="289"/>
      <c r="E1030" s="136"/>
      <c r="F1030" s="136"/>
    </row>
    <row r="1031" spans="1:6">
      <c r="A1031" s="131"/>
      <c r="C1031" s="289"/>
      <c r="E1031" s="136"/>
      <c r="F1031" s="136"/>
    </row>
    <row r="1032" spans="1:6">
      <c r="A1032" s="131"/>
      <c r="C1032" s="289"/>
      <c r="E1032" s="136"/>
      <c r="F1032" s="136"/>
    </row>
    <row r="1033" spans="1:6">
      <c r="A1033" s="131"/>
      <c r="C1033" s="289"/>
      <c r="E1033" s="136"/>
      <c r="F1033" s="136"/>
    </row>
    <row r="1034" spans="1:6">
      <c r="A1034" s="131"/>
      <c r="C1034" s="289"/>
      <c r="E1034" s="136"/>
      <c r="F1034" s="136"/>
    </row>
    <row r="1035" spans="1:6">
      <c r="A1035" s="131"/>
      <c r="C1035" s="289"/>
      <c r="E1035" s="136"/>
      <c r="F1035" s="136"/>
    </row>
    <row r="1036" spans="1:6">
      <c r="A1036" s="131"/>
      <c r="C1036" s="289"/>
      <c r="E1036" s="136"/>
      <c r="F1036" s="136"/>
    </row>
    <row r="1037" spans="1:6">
      <c r="A1037" s="131"/>
      <c r="C1037" s="289"/>
      <c r="E1037" s="136"/>
      <c r="F1037" s="136"/>
    </row>
    <row r="1038" spans="1:6">
      <c r="A1038" s="131"/>
      <c r="C1038" s="289"/>
      <c r="E1038" s="136"/>
      <c r="F1038" s="136"/>
    </row>
    <row r="1039" spans="1:6">
      <c r="A1039" s="131"/>
      <c r="C1039" s="289"/>
      <c r="E1039" s="136"/>
      <c r="F1039" s="136"/>
    </row>
    <row r="1040" spans="1:6">
      <c r="A1040" s="131"/>
      <c r="C1040" s="289"/>
      <c r="E1040" s="136"/>
      <c r="F1040" s="136"/>
    </row>
    <row r="1041" spans="1:6">
      <c r="A1041" s="131"/>
      <c r="C1041" s="289"/>
      <c r="E1041" s="136"/>
      <c r="F1041" s="136"/>
    </row>
    <row r="1042" spans="1:6">
      <c r="A1042" s="131"/>
      <c r="C1042" s="289"/>
      <c r="E1042" s="136"/>
      <c r="F1042" s="136"/>
    </row>
    <row r="1043" spans="1:6">
      <c r="A1043" s="131"/>
      <c r="C1043" s="289"/>
      <c r="E1043" s="136"/>
      <c r="F1043" s="136"/>
    </row>
    <row r="1044" spans="1:6">
      <c r="A1044" s="131"/>
      <c r="C1044" s="289"/>
      <c r="E1044" s="136"/>
      <c r="F1044" s="136"/>
    </row>
    <row r="1045" spans="1:6">
      <c r="A1045" s="131"/>
      <c r="C1045" s="289"/>
      <c r="E1045" s="136"/>
      <c r="F1045" s="136"/>
    </row>
    <row r="1046" spans="1:6">
      <c r="A1046" s="131"/>
      <c r="C1046" s="289"/>
      <c r="E1046" s="136"/>
      <c r="F1046" s="136"/>
    </row>
    <row r="1047" spans="1:6">
      <c r="A1047" s="131"/>
      <c r="C1047" s="289"/>
      <c r="E1047" s="136"/>
      <c r="F1047" s="136"/>
    </row>
    <row r="1048" spans="1:6">
      <c r="A1048" s="131"/>
      <c r="C1048" s="289"/>
      <c r="E1048" s="136"/>
      <c r="F1048" s="136"/>
    </row>
    <row r="1049" spans="1:6">
      <c r="A1049" s="131"/>
      <c r="C1049" s="289"/>
      <c r="E1049" s="136"/>
      <c r="F1049" s="136"/>
    </row>
    <row r="1050" spans="1:6">
      <c r="A1050" s="131"/>
      <c r="C1050" s="289"/>
      <c r="E1050" s="136"/>
      <c r="F1050" s="136"/>
    </row>
    <row r="1051" spans="1:6">
      <c r="A1051" s="131"/>
      <c r="C1051" s="289"/>
      <c r="E1051" s="136"/>
      <c r="F1051" s="136"/>
    </row>
    <row r="1052" spans="1:6">
      <c r="A1052" s="131"/>
      <c r="C1052" s="289"/>
      <c r="E1052" s="136"/>
      <c r="F1052" s="136"/>
    </row>
    <row r="1053" spans="1:6">
      <c r="A1053" s="131"/>
      <c r="C1053" s="289"/>
      <c r="E1053" s="136"/>
      <c r="F1053" s="136"/>
    </row>
    <row r="1054" spans="1:6">
      <c r="A1054" s="131"/>
      <c r="C1054" s="289"/>
      <c r="E1054" s="136"/>
      <c r="F1054" s="136"/>
    </row>
    <row r="1055" spans="1:6">
      <c r="A1055" s="131"/>
      <c r="C1055" s="289"/>
      <c r="E1055" s="136"/>
      <c r="F1055" s="136"/>
    </row>
    <row r="1056" spans="1:6">
      <c r="A1056" s="131"/>
      <c r="C1056" s="289"/>
      <c r="E1056" s="136"/>
      <c r="F1056" s="136"/>
    </row>
    <row r="1057" spans="1:6">
      <c r="A1057" s="131"/>
      <c r="C1057" s="289"/>
      <c r="E1057" s="136"/>
      <c r="F1057" s="136"/>
    </row>
    <row r="1058" spans="1:6">
      <c r="A1058" s="131"/>
      <c r="C1058" s="289"/>
      <c r="E1058" s="136"/>
      <c r="F1058" s="136"/>
    </row>
    <row r="1059" spans="1:6">
      <c r="A1059" s="131"/>
      <c r="C1059" s="289"/>
      <c r="E1059" s="136"/>
      <c r="F1059" s="136"/>
    </row>
    <row r="1060" spans="1:6">
      <c r="A1060" s="131"/>
      <c r="C1060" s="289"/>
      <c r="E1060" s="136"/>
      <c r="F1060" s="136"/>
    </row>
    <row r="1061" spans="1:6">
      <c r="A1061" s="131"/>
      <c r="C1061" s="289"/>
      <c r="E1061" s="136"/>
      <c r="F1061" s="136"/>
    </row>
    <row r="1062" spans="1:6">
      <c r="A1062" s="131"/>
      <c r="C1062" s="289"/>
      <c r="E1062" s="136"/>
      <c r="F1062" s="136"/>
    </row>
    <row r="1063" spans="1:6">
      <c r="A1063" s="131"/>
      <c r="C1063" s="289"/>
      <c r="E1063" s="136"/>
      <c r="F1063" s="136"/>
    </row>
    <row r="1064" spans="1:6">
      <c r="A1064" s="131"/>
      <c r="C1064" s="289"/>
      <c r="E1064" s="136"/>
      <c r="F1064" s="136"/>
    </row>
    <row r="1065" spans="1:6">
      <c r="A1065" s="131"/>
      <c r="C1065" s="289"/>
      <c r="E1065" s="136"/>
      <c r="F1065" s="136"/>
    </row>
    <row r="1066" spans="1:6">
      <c r="A1066" s="131"/>
      <c r="C1066" s="289"/>
      <c r="E1066" s="136"/>
      <c r="F1066" s="136"/>
    </row>
    <row r="1067" spans="1:6">
      <c r="A1067" s="131"/>
      <c r="C1067" s="289"/>
      <c r="E1067" s="136"/>
      <c r="F1067" s="136"/>
    </row>
    <row r="1068" spans="1:6">
      <c r="A1068" s="131"/>
      <c r="C1068" s="289"/>
      <c r="E1068" s="136"/>
      <c r="F1068" s="136"/>
    </row>
    <row r="1069" spans="1:6">
      <c r="A1069" s="131"/>
      <c r="C1069" s="289"/>
      <c r="E1069" s="136"/>
      <c r="F1069" s="136"/>
    </row>
    <row r="1070" spans="1:6">
      <c r="A1070" s="131"/>
      <c r="C1070" s="289"/>
      <c r="E1070" s="136"/>
      <c r="F1070" s="136"/>
    </row>
    <row r="1071" spans="1:6">
      <c r="A1071" s="131"/>
      <c r="C1071" s="289"/>
      <c r="E1071" s="136"/>
      <c r="F1071" s="136"/>
    </row>
    <row r="1072" spans="1:6">
      <c r="A1072" s="131"/>
      <c r="C1072" s="289"/>
      <c r="E1072" s="136"/>
      <c r="F1072" s="136"/>
    </row>
    <row r="1073" spans="1:6">
      <c r="A1073" s="131"/>
      <c r="C1073" s="289"/>
      <c r="E1073" s="136"/>
      <c r="F1073" s="136"/>
    </row>
    <row r="1074" spans="1:6">
      <c r="A1074" s="131"/>
      <c r="C1074" s="289"/>
      <c r="E1074" s="136"/>
      <c r="F1074" s="136"/>
    </row>
    <row r="1075" spans="1:6">
      <c r="A1075" s="131"/>
      <c r="C1075" s="289"/>
      <c r="E1075" s="136"/>
      <c r="F1075" s="136"/>
    </row>
    <row r="1076" spans="1:6">
      <c r="A1076" s="131"/>
      <c r="C1076" s="289"/>
      <c r="E1076" s="136"/>
      <c r="F1076" s="136"/>
    </row>
    <row r="1077" spans="1:6">
      <c r="A1077" s="131"/>
      <c r="C1077" s="289"/>
      <c r="E1077" s="136"/>
      <c r="F1077" s="136"/>
    </row>
    <row r="1078" spans="1:6">
      <c r="A1078" s="131"/>
      <c r="C1078" s="289"/>
      <c r="E1078" s="136"/>
      <c r="F1078" s="136"/>
    </row>
    <row r="1079" spans="1:6">
      <c r="A1079" s="131"/>
      <c r="C1079" s="289"/>
      <c r="E1079" s="136"/>
      <c r="F1079" s="136"/>
    </row>
    <row r="1080" spans="1:6">
      <c r="A1080" s="131"/>
      <c r="C1080" s="289"/>
      <c r="E1080" s="136"/>
      <c r="F1080" s="136"/>
    </row>
    <row r="1081" spans="1:6">
      <c r="A1081" s="131"/>
      <c r="C1081" s="289"/>
      <c r="E1081" s="136"/>
      <c r="F1081" s="136"/>
    </row>
    <row r="1082" spans="1:6">
      <c r="A1082" s="131"/>
      <c r="C1082" s="289"/>
      <c r="E1082" s="136"/>
      <c r="F1082" s="136"/>
    </row>
    <row r="1083" spans="1:6">
      <c r="A1083" s="131"/>
      <c r="C1083" s="289"/>
      <c r="E1083" s="136"/>
      <c r="F1083" s="136"/>
    </row>
    <row r="1084" spans="1:6">
      <c r="A1084" s="131"/>
      <c r="C1084" s="289"/>
      <c r="E1084" s="136"/>
      <c r="F1084" s="136"/>
    </row>
    <row r="1085" spans="1:6">
      <c r="A1085" s="131"/>
      <c r="C1085" s="289"/>
      <c r="E1085" s="136"/>
      <c r="F1085" s="136"/>
    </row>
    <row r="1086" spans="1:6">
      <c r="A1086" s="131"/>
      <c r="C1086" s="289"/>
      <c r="E1086" s="136"/>
      <c r="F1086" s="136"/>
    </row>
    <row r="1087" spans="1:6">
      <c r="A1087" s="131"/>
      <c r="C1087" s="289"/>
      <c r="E1087" s="136"/>
      <c r="F1087" s="136"/>
    </row>
    <row r="1088" spans="1:6">
      <c r="A1088" s="131"/>
      <c r="C1088" s="289"/>
      <c r="E1088" s="136"/>
      <c r="F1088" s="136"/>
    </row>
    <row r="1089" spans="1:6">
      <c r="A1089" s="131"/>
      <c r="C1089" s="289"/>
      <c r="E1089" s="136"/>
      <c r="F1089" s="136"/>
    </row>
    <row r="1090" spans="1:6">
      <c r="A1090" s="131"/>
      <c r="C1090" s="289"/>
      <c r="E1090" s="136"/>
      <c r="F1090" s="136"/>
    </row>
    <row r="1091" spans="1:6">
      <c r="A1091" s="131"/>
      <c r="C1091" s="289"/>
      <c r="E1091" s="136"/>
      <c r="F1091" s="136"/>
    </row>
    <row r="1092" spans="1:6">
      <c r="A1092" s="131"/>
      <c r="C1092" s="289"/>
      <c r="E1092" s="136"/>
      <c r="F1092" s="136"/>
    </row>
    <row r="1093" spans="1:6">
      <c r="A1093" s="131"/>
      <c r="C1093" s="289"/>
      <c r="E1093" s="136"/>
      <c r="F1093" s="136"/>
    </row>
    <row r="1094" spans="1:6">
      <c r="A1094" s="131"/>
      <c r="C1094" s="289"/>
      <c r="E1094" s="136"/>
      <c r="F1094" s="136"/>
    </row>
    <row r="1095" spans="1:6">
      <c r="A1095" s="131"/>
      <c r="C1095" s="289"/>
      <c r="E1095" s="136"/>
      <c r="F1095" s="136"/>
    </row>
    <row r="1096" spans="1:6">
      <c r="A1096" s="131"/>
      <c r="C1096" s="289"/>
      <c r="E1096" s="136"/>
      <c r="F1096" s="136"/>
    </row>
    <row r="1097" spans="1:6">
      <c r="A1097" s="131"/>
      <c r="C1097" s="289"/>
      <c r="E1097" s="136"/>
      <c r="F1097" s="136"/>
    </row>
    <row r="1098" spans="1:6">
      <c r="A1098" s="131"/>
      <c r="C1098" s="289"/>
      <c r="E1098" s="136"/>
      <c r="F1098" s="136"/>
    </row>
    <row r="1099" spans="1:6">
      <c r="A1099" s="131"/>
      <c r="C1099" s="289"/>
      <c r="E1099" s="136"/>
      <c r="F1099" s="136"/>
    </row>
    <row r="1100" spans="1:6">
      <c r="A1100" s="131"/>
      <c r="C1100" s="289"/>
      <c r="E1100" s="136"/>
      <c r="F1100" s="136"/>
    </row>
    <row r="1101" spans="1:6">
      <c r="A1101" s="131"/>
      <c r="C1101" s="289"/>
      <c r="E1101" s="136"/>
      <c r="F1101" s="136"/>
    </row>
    <row r="1102" spans="1:6">
      <c r="A1102" s="131"/>
      <c r="C1102" s="289"/>
      <c r="E1102" s="136"/>
      <c r="F1102" s="136"/>
    </row>
    <row r="1103" spans="1:6">
      <c r="A1103" s="131"/>
      <c r="C1103" s="289"/>
      <c r="E1103" s="136"/>
      <c r="F1103" s="136"/>
    </row>
    <row r="1104" spans="1:6">
      <c r="A1104" s="131"/>
      <c r="C1104" s="289"/>
      <c r="E1104" s="136"/>
      <c r="F1104" s="136"/>
    </row>
    <row r="1105" spans="1:6">
      <c r="A1105" s="131"/>
      <c r="C1105" s="289"/>
      <c r="E1105" s="136"/>
      <c r="F1105" s="136"/>
    </row>
    <row r="1106" spans="1:6">
      <c r="A1106" s="131"/>
      <c r="C1106" s="289"/>
      <c r="E1106" s="136"/>
      <c r="F1106" s="136"/>
    </row>
    <row r="1107" spans="1:6">
      <c r="A1107" s="131"/>
      <c r="C1107" s="289"/>
      <c r="E1107" s="136"/>
      <c r="F1107" s="136"/>
    </row>
    <row r="1108" spans="1:6">
      <c r="A1108" s="131"/>
      <c r="C1108" s="289"/>
      <c r="E1108" s="136"/>
      <c r="F1108" s="136"/>
    </row>
    <row r="1109" spans="1:6">
      <c r="A1109" s="131"/>
      <c r="C1109" s="289"/>
      <c r="E1109" s="136"/>
      <c r="F1109" s="136"/>
    </row>
    <row r="1110" spans="1:6">
      <c r="A1110" s="131"/>
      <c r="C1110" s="289"/>
      <c r="E1110" s="136"/>
      <c r="F1110" s="136"/>
    </row>
    <row r="1111" spans="1:6">
      <c r="A1111" s="131"/>
      <c r="C1111" s="289"/>
      <c r="E1111" s="136"/>
      <c r="F1111" s="136"/>
    </row>
    <row r="1112" spans="1:6">
      <c r="A1112" s="131"/>
      <c r="C1112" s="289"/>
      <c r="E1112" s="136"/>
      <c r="F1112" s="136"/>
    </row>
    <row r="1113" spans="1:6">
      <c r="A1113" s="131"/>
      <c r="C1113" s="289"/>
      <c r="E1113" s="136"/>
      <c r="F1113" s="136"/>
    </row>
    <row r="1114" spans="1:6">
      <c r="A1114" s="131"/>
      <c r="C1114" s="289"/>
      <c r="E1114" s="136"/>
      <c r="F1114" s="136"/>
    </row>
    <row r="1115" spans="1:6">
      <c r="A1115" s="131"/>
      <c r="C1115" s="289"/>
      <c r="E1115" s="136"/>
      <c r="F1115" s="136"/>
    </row>
    <row r="1116" spans="1:6">
      <c r="A1116" s="131"/>
      <c r="C1116" s="289"/>
      <c r="E1116" s="136"/>
      <c r="F1116" s="136"/>
    </row>
    <row r="1117" spans="1:6">
      <c r="A1117" s="131"/>
      <c r="C1117" s="289"/>
      <c r="E1117" s="136"/>
      <c r="F1117" s="136"/>
    </row>
    <row r="1118" spans="1:6">
      <c r="A1118" s="131"/>
      <c r="C1118" s="289"/>
      <c r="E1118" s="136"/>
      <c r="F1118" s="136"/>
    </row>
    <row r="1119" spans="1:6">
      <c r="A1119" s="131"/>
      <c r="C1119" s="289"/>
      <c r="E1119" s="136"/>
      <c r="F1119" s="136"/>
    </row>
    <row r="1120" spans="1:6">
      <c r="A1120" s="131"/>
      <c r="C1120" s="289"/>
      <c r="E1120" s="136"/>
      <c r="F1120" s="136"/>
    </row>
    <row r="1121" spans="1:6">
      <c r="A1121" s="131"/>
      <c r="C1121" s="289"/>
      <c r="E1121" s="136"/>
      <c r="F1121" s="136"/>
    </row>
    <row r="1122" spans="1:6">
      <c r="A1122" s="131"/>
      <c r="C1122" s="289"/>
      <c r="E1122" s="136"/>
      <c r="F1122" s="136"/>
    </row>
    <row r="1123" spans="1:6">
      <c r="A1123" s="131"/>
      <c r="C1123" s="289"/>
      <c r="E1123" s="136"/>
      <c r="F1123" s="136"/>
    </row>
    <row r="1124" spans="1:6">
      <c r="A1124" s="131"/>
      <c r="C1124" s="289"/>
      <c r="E1124" s="136"/>
      <c r="F1124" s="136"/>
    </row>
    <row r="1125" spans="1:6">
      <c r="A1125" s="131"/>
      <c r="C1125" s="289"/>
      <c r="E1125" s="136"/>
      <c r="F1125" s="136"/>
    </row>
    <row r="1126" spans="1:6">
      <c r="A1126" s="131"/>
      <c r="C1126" s="289"/>
      <c r="E1126" s="136"/>
      <c r="F1126" s="136"/>
    </row>
    <row r="1127" spans="1:6">
      <c r="A1127" s="131"/>
      <c r="C1127" s="289"/>
      <c r="E1127" s="136"/>
      <c r="F1127" s="136"/>
    </row>
    <row r="1128" spans="1:6">
      <c r="A1128" s="131"/>
      <c r="C1128" s="289"/>
      <c r="E1128" s="136"/>
      <c r="F1128" s="136"/>
    </row>
    <row r="1129" spans="1:6">
      <c r="A1129" s="131"/>
      <c r="C1129" s="289"/>
      <c r="E1129" s="136"/>
      <c r="F1129" s="136"/>
    </row>
    <row r="1130" spans="1:6">
      <c r="A1130" s="131"/>
      <c r="C1130" s="289"/>
      <c r="E1130" s="136"/>
      <c r="F1130" s="136"/>
    </row>
    <row r="1131" spans="1:6">
      <c r="A1131" s="131"/>
      <c r="C1131" s="289"/>
      <c r="E1131" s="136"/>
      <c r="F1131" s="136"/>
    </row>
    <row r="1132" spans="1:6">
      <c r="A1132" s="131"/>
      <c r="C1132" s="289"/>
      <c r="E1132" s="136"/>
      <c r="F1132" s="136"/>
    </row>
    <row r="1133" spans="1:6">
      <c r="A1133" s="131"/>
      <c r="C1133" s="289"/>
      <c r="E1133" s="136"/>
      <c r="F1133" s="136"/>
    </row>
    <row r="1134" spans="1:6">
      <c r="A1134" s="131"/>
      <c r="C1134" s="289"/>
      <c r="E1134" s="136"/>
      <c r="F1134" s="136"/>
    </row>
    <row r="1135" spans="1:6">
      <c r="A1135" s="131"/>
      <c r="C1135" s="289"/>
      <c r="E1135" s="136"/>
      <c r="F1135" s="136"/>
    </row>
    <row r="1136" spans="1:6">
      <c r="A1136" s="131"/>
      <c r="C1136" s="289"/>
      <c r="E1136" s="136"/>
      <c r="F1136" s="136"/>
    </row>
    <row r="1137" spans="1:6">
      <c r="A1137" s="131"/>
      <c r="C1137" s="289"/>
      <c r="E1137" s="136"/>
      <c r="F1137" s="136"/>
    </row>
    <row r="1138" spans="1:6">
      <c r="A1138" s="131"/>
      <c r="C1138" s="289"/>
      <c r="E1138" s="136"/>
      <c r="F1138" s="136"/>
    </row>
    <row r="1139" spans="1:6">
      <c r="A1139" s="131"/>
      <c r="C1139" s="289"/>
      <c r="E1139" s="136"/>
      <c r="F1139" s="136"/>
    </row>
    <row r="1140" spans="1:6">
      <c r="A1140" s="131"/>
      <c r="C1140" s="289"/>
      <c r="E1140" s="136"/>
      <c r="F1140" s="136"/>
    </row>
    <row r="1141" spans="1:6">
      <c r="A1141" s="131"/>
      <c r="C1141" s="289"/>
      <c r="E1141" s="136"/>
      <c r="F1141" s="136"/>
    </row>
    <row r="1142" spans="1:6">
      <c r="A1142" s="131"/>
      <c r="C1142" s="289"/>
      <c r="E1142" s="136"/>
      <c r="F1142" s="136"/>
    </row>
    <row r="1143" spans="1:6">
      <c r="A1143" s="131"/>
      <c r="C1143" s="289"/>
      <c r="E1143" s="136"/>
      <c r="F1143" s="136"/>
    </row>
    <row r="1144" spans="1:6">
      <c r="A1144" s="131"/>
      <c r="C1144" s="289"/>
      <c r="E1144" s="136"/>
      <c r="F1144" s="136"/>
    </row>
    <row r="1145" spans="1:6">
      <c r="A1145" s="131"/>
      <c r="C1145" s="289"/>
      <c r="E1145" s="136"/>
      <c r="F1145" s="136"/>
    </row>
    <row r="1146" spans="1:6">
      <c r="A1146" s="131"/>
      <c r="C1146" s="289"/>
      <c r="E1146" s="136"/>
      <c r="F1146" s="136"/>
    </row>
    <row r="1147" spans="1:6">
      <c r="A1147" s="131"/>
      <c r="C1147" s="289"/>
      <c r="E1147" s="136"/>
      <c r="F1147" s="136"/>
    </row>
    <row r="1148" spans="1:6">
      <c r="A1148" s="131"/>
      <c r="C1148" s="289"/>
      <c r="E1148" s="136"/>
      <c r="F1148" s="136"/>
    </row>
    <row r="1149" spans="1:6">
      <c r="A1149" s="131"/>
      <c r="C1149" s="289"/>
      <c r="E1149" s="136"/>
      <c r="F1149" s="136"/>
    </row>
    <row r="1150" spans="1:6">
      <c r="A1150" s="131"/>
      <c r="C1150" s="289"/>
      <c r="E1150" s="136"/>
      <c r="F1150" s="136"/>
    </row>
    <row r="1151" spans="1:6">
      <c r="A1151" s="131"/>
      <c r="C1151" s="289"/>
      <c r="E1151" s="136"/>
      <c r="F1151" s="136"/>
    </row>
    <row r="1152" spans="1:6">
      <c r="A1152" s="131"/>
      <c r="C1152" s="289"/>
      <c r="E1152" s="136"/>
      <c r="F1152" s="136"/>
    </row>
    <row r="1153" spans="1:6">
      <c r="A1153" s="131"/>
      <c r="C1153" s="289"/>
      <c r="E1153" s="136"/>
      <c r="F1153" s="136"/>
    </row>
    <row r="1154" spans="1:6">
      <c r="A1154" s="131"/>
      <c r="C1154" s="289"/>
      <c r="E1154" s="136"/>
      <c r="F1154" s="136"/>
    </row>
    <row r="1155" spans="1:6">
      <c r="A1155" s="131"/>
      <c r="C1155" s="289"/>
      <c r="E1155" s="136"/>
      <c r="F1155" s="136"/>
    </row>
    <row r="1156" spans="1:6">
      <c r="A1156" s="131"/>
      <c r="C1156" s="289"/>
      <c r="E1156" s="136"/>
      <c r="F1156" s="136"/>
    </row>
    <row r="1157" spans="1:6">
      <c r="A1157" s="131"/>
      <c r="C1157" s="289"/>
      <c r="E1157" s="136"/>
      <c r="F1157" s="136"/>
    </row>
    <row r="1158" spans="1:6">
      <c r="A1158" s="131"/>
      <c r="C1158" s="289"/>
      <c r="E1158" s="136"/>
      <c r="F1158" s="136"/>
    </row>
    <row r="1159" spans="1:6">
      <c r="A1159" s="131"/>
      <c r="C1159" s="289"/>
      <c r="E1159" s="136"/>
      <c r="F1159" s="136"/>
    </row>
    <row r="1160" spans="1:6">
      <c r="A1160" s="131"/>
      <c r="C1160" s="289"/>
      <c r="E1160" s="136"/>
      <c r="F1160" s="136"/>
    </row>
    <row r="1161" spans="1:6">
      <c r="A1161" s="131"/>
      <c r="C1161" s="289"/>
      <c r="E1161" s="136"/>
      <c r="F1161" s="136"/>
    </row>
    <row r="1162" spans="1:6">
      <c r="A1162" s="131"/>
      <c r="C1162" s="289"/>
      <c r="E1162" s="136"/>
      <c r="F1162" s="136"/>
    </row>
    <row r="1163" spans="1:6">
      <c r="A1163" s="131"/>
      <c r="C1163" s="289"/>
      <c r="E1163" s="136"/>
      <c r="F1163" s="136"/>
    </row>
    <row r="1164" spans="1:6">
      <c r="A1164" s="131"/>
      <c r="C1164" s="289"/>
      <c r="E1164" s="136"/>
      <c r="F1164" s="136"/>
    </row>
    <row r="1165" spans="1:6">
      <c r="A1165" s="131"/>
      <c r="C1165" s="289"/>
      <c r="E1165" s="136"/>
      <c r="F1165" s="136"/>
    </row>
    <row r="1166" spans="1:6">
      <c r="A1166" s="131"/>
      <c r="C1166" s="289"/>
      <c r="E1166" s="136"/>
      <c r="F1166" s="136"/>
    </row>
    <row r="1167" spans="1:6">
      <c r="A1167" s="131"/>
      <c r="C1167" s="289"/>
      <c r="E1167" s="136"/>
      <c r="F1167" s="136"/>
    </row>
    <row r="1168" spans="1:6">
      <c r="A1168" s="131"/>
      <c r="C1168" s="289"/>
      <c r="E1168" s="136"/>
      <c r="F1168" s="136"/>
    </row>
    <row r="1169" spans="1:6">
      <c r="A1169" s="131"/>
      <c r="C1169" s="289"/>
      <c r="E1169" s="136"/>
      <c r="F1169" s="136"/>
    </row>
    <row r="1170" spans="1:6">
      <c r="A1170" s="131"/>
      <c r="C1170" s="289"/>
      <c r="E1170" s="136"/>
      <c r="F1170" s="136"/>
    </row>
    <row r="1171" spans="1:6">
      <c r="A1171" s="131"/>
      <c r="C1171" s="289"/>
      <c r="E1171" s="136"/>
      <c r="F1171" s="136"/>
    </row>
    <row r="1172" spans="1:6">
      <c r="A1172" s="131"/>
      <c r="C1172" s="289"/>
      <c r="E1172" s="136"/>
      <c r="F1172" s="136"/>
    </row>
    <row r="1173" spans="1:6">
      <c r="A1173" s="131"/>
      <c r="C1173" s="289"/>
      <c r="E1173" s="136"/>
      <c r="F1173" s="136"/>
    </row>
    <row r="1174" spans="1:6">
      <c r="A1174" s="131"/>
      <c r="C1174" s="289"/>
      <c r="E1174" s="136"/>
      <c r="F1174" s="136"/>
    </row>
    <row r="1175" spans="1:6">
      <c r="A1175" s="131"/>
      <c r="C1175" s="289"/>
      <c r="E1175" s="136"/>
      <c r="F1175" s="136"/>
    </row>
    <row r="1176" spans="1:6">
      <c r="A1176" s="131"/>
      <c r="C1176" s="289"/>
      <c r="E1176" s="136"/>
      <c r="F1176" s="136"/>
    </row>
    <row r="1177" spans="1:6">
      <c r="A1177" s="131"/>
      <c r="C1177" s="289"/>
      <c r="E1177" s="136"/>
      <c r="F1177" s="136"/>
    </row>
    <row r="1178" spans="1:6">
      <c r="A1178" s="131"/>
      <c r="C1178" s="289"/>
      <c r="E1178" s="136"/>
      <c r="F1178" s="136"/>
    </row>
    <row r="1179" spans="1:6">
      <c r="A1179" s="131"/>
      <c r="C1179" s="289"/>
      <c r="E1179" s="136"/>
      <c r="F1179" s="136"/>
    </row>
  </sheetData>
  <pageMargins left="0.74803149606299213" right="0.74803149606299213" top="0.78740157480314965" bottom="0.78740157480314965" header="0.51181102362204722" footer="0.51181102362204722"/>
  <pageSetup paperSize="9" scale="85" orientation="portrait" r:id="rId1"/>
  <headerFooter alignWithMargins="0">
    <oddFooter>&amp;C&amp;"Cambria,Regular"GS/&amp;P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P564"/>
  <sheetViews>
    <sheetView view="pageBreakPreview" topLeftCell="A409" zoomScale="110" zoomScaleSheetLayoutView="110" workbookViewId="0">
      <selection activeCell="I427" sqref="I427"/>
    </sheetView>
  </sheetViews>
  <sheetFormatPr defaultColWidth="9.140625" defaultRowHeight="12.75"/>
  <cols>
    <col min="1" max="1" width="9.140625" style="3"/>
    <col min="2" max="3" width="4.5703125" style="32" customWidth="1"/>
    <col min="4" max="5" width="9.140625" style="4"/>
    <col min="6" max="6" width="14.140625" style="5" customWidth="1"/>
    <col min="7" max="7" width="9.140625" style="5"/>
    <col min="8" max="8" width="11" style="5" customWidth="1"/>
    <col min="9" max="16384" width="9.140625" style="5"/>
  </cols>
  <sheetData>
    <row r="2" spans="6:6">
      <c r="F2" s="23" t="s">
        <v>72</v>
      </c>
    </row>
    <row r="3" spans="6:6">
      <c r="F3" s="5" t="s">
        <v>7</v>
      </c>
    </row>
    <row r="4" spans="6:6">
      <c r="F4" s="5" t="s">
        <v>8</v>
      </c>
    </row>
    <row r="5" spans="6:6">
      <c r="F5" s="5" t="s">
        <v>88</v>
      </c>
    </row>
    <row r="6" spans="6:6">
      <c r="F6" s="5" t="s">
        <v>9</v>
      </c>
    </row>
    <row r="7" spans="6:6">
      <c r="F7" s="5" t="s">
        <v>73</v>
      </c>
    </row>
    <row r="8" spans="6:6">
      <c r="F8" s="5" t="s">
        <v>77</v>
      </c>
    </row>
    <row r="9" spans="6:6">
      <c r="F9" s="5" t="s">
        <v>78</v>
      </c>
    </row>
    <row r="10" spans="6:6">
      <c r="F10" s="5" t="s">
        <v>74</v>
      </c>
    </row>
    <row r="11" spans="6:6">
      <c r="F11" s="5" t="s">
        <v>75</v>
      </c>
    </row>
    <row r="12" spans="6:6">
      <c r="F12" s="5" t="s">
        <v>76</v>
      </c>
    </row>
    <row r="13" spans="6:6">
      <c r="F13" s="5" t="s">
        <v>79</v>
      </c>
    </row>
    <row r="14" spans="6:6">
      <c r="F14" s="5" t="s">
        <v>80</v>
      </c>
    </row>
    <row r="15" spans="6:6">
      <c r="F15" s="5" t="s">
        <v>81</v>
      </c>
    </row>
    <row r="17" spans="1:11" ht="24.75" customHeight="1">
      <c r="F17" s="6" t="str">
        <f>F3</f>
        <v>Reinf in col</v>
      </c>
      <c r="G17" s="5" t="s">
        <v>127</v>
      </c>
      <c r="H17" s="33" t="s">
        <v>82</v>
      </c>
      <c r="J17" s="5" t="s">
        <v>128</v>
      </c>
    </row>
    <row r="18" spans="1:11">
      <c r="G18" s="5">
        <v>2.5499999999999998</v>
      </c>
      <c r="J18" s="5">
        <v>2.5499999999999998</v>
      </c>
    </row>
    <row r="19" spans="1:11">
      <c r="G19" s="5">
        <v>0.22500000000000001</v>
      </c>
      <c r="J19" s="5">
        <v>0.22500000000000001</v>
      </c>
    </row>
    <row r="21" spans="1:11">
      <c r="G21" s="5">
        <v>0.6</v>
      </c>
      <c r="J21" s="5">
        <v>0.6</v>
      </c>
    </row>
    <row r="22" spans="1:11" ht="13.5" thickBot="1">
      <c r="G22" s="10">
        <f>SUM(G18:G21)</f>
        <v>3.375</v>
      </c>
      <c r="J22" s="10">
        <f>SUM(J18:J21)</f>
        <v>3.375</v>
      </c>
    </row>
    <row r="23" spans="1:11" ht="14.25" thickTop="1" thickBot="1">
      <c r="F23" s="5" t="s">
        <v>120</v>
      </c>
      <c r="G23" s="5">
        <v>0.2</v>
      </c>
      <c r="H23" s="10">
        <f>(G22/G23)+1</f>
        <v>17.875</v>
      </c>
      <c r="J23" s="5">
        <v>0.2</v>
      </c>
      <c r="K23" s="10">
        <f>J22/J23+1</f>
        <v>17.875</v>
      </c>
    </row>
    <row r="24" spans="1:11" ht="13.5" thickTop="1">
      <c r="F24" s="5" t="s">
        <v>121</v>
      </c>
    </row>
    <row r="25" spans="1:11">
      <c r="A25" s="5"/>
      <c r="F25" s="5" t="s">
        <v>83</v>
      </c>
      <c r="G25" s="5">
        <v>0.3</v>
      </c>
      <c r="I25" s="5" t="s">
        <v>83</v>
      </c>
      <c r="J25" s="5">
        <v>0.3</v>
      </c>
      <c r="K25" s="5">
        <v>0.17499999999999999</v>
      </c>
    </row>
    <row r="26" spans="1:11">
      <c r="A26" s="5"/>
      <c r="F26" s="5" t="s">
        <v>33</v>
      </c>
      <c r="G26" s="51">
        <f>Takeoff__SUBSTUCTURE!G466</f>
        <v>0.05</v>
      </c>
      <c r="I26" s="5" t="s">
        <v>33</v>
      </c>
      <c r="J26" s="51">
        <f>G26</f>
        <v>0.05</v>
      </c>
      <c r="K26" s="51">
        <v>0.05</v>
      </c>
    </row>
    <row r="27" spans="1:11" ht="13.5" thickBot="1">
      <c r="G27" s="10">
        <f>G25-G26</f>
        <v>0.25</v>
      </c>
      <c r="J27" s="10">
        <f>J25-J26</f>
        <v>0.25</v>
      </c>
      <c r="K27" s="10">
        <f>K25-K26</f>
        <v>0.12499999999999999</v>
      </c>
    </row>
    <row r="28" spans="1:11" ht="13.5" thickTop="1">
      <c r="A28" s="3" t="s">
        <v>84</v>
      </c>
      <c r="F28" s="5" t="s">
        <v>122</v>
      </c>
      <c r="G28" s="5">
        <f>3.142*G27</f>
        <v>0.78549999999999998</v>
      </c>
      <c r="I28" s="5" t="s">
        <v>85</v>
      </c>
      <c r="J28" s="5">
        <v>2</v>
      </c>
      <c r="K28" s="5">
        <v>2</v>
      </c>
    </row>
    <row r="29" spans="1:11" ht="13.5" thickBot="1">
      <c r="A29" s="35"/>
      <c r="G29" s="10"/>
      <c r="J29" s="10">
        <f>J27*J28</f>
        <v>0.5</v>
      </c>
      <c r="K29" s="10">
        <f>K27*K28</f>
        <v>0.24999999999999997</v>
      </c>
    </row>
    <row r="30" spans="1:11" ht="13.5" thickTop="1">
      <c r="F30" s="5" t="s">
        <v>123</v>
      </c>
      <c r="G30" s="5">
        <f>2*0.05</f>
        <v>0.1</v>
      </c>
      <c r="I30" s="5" t="s">
        <v>34</v>
      </c>
      <c r="J30" s="5">
        <f>2*0.05</f>
        <v>0.1</v>
      </c>
      <c r="K30" s="5">
        <f>2*0.05</f>
        <v>0.1</v>
      </c>
    </row>
    <row r="31" spans="1:11" ht="13.5" thickBot="1">
      <c r="G31" s="14">
        <f>SUM(G28:G30)</f>
        <v>0.88549999999999995</v>
      </c>
      <c r="J31" s="10">
        <f>J29+J30</f>
        <v>0.6</v>
      </c>
      <c r="K31" s="10">
        <f>K29+K30</f>
        <v>0.35</v>
      </c>
    </row>
    <row r="32" spans="1:11" ht="13.5" thickTop="1"/>
    <row r="33" spans="2:11" ht="13.5" thickBot="1">
      <c r="B33" s="36">
        <f>'Take-off__Superstrcture'!B33</f>
        <v>6</v>
      </c>
      <c r="C33" s="36">
        <f>'Take-off__Superstrcture'!C33</f>
        <v>4</v>
      </c>
      <c r="D33" s="21">
        <f>G22</f>
        <v>3.375</v>
      </c>
      <c r="E33" s="4">
        <f>B33*C33*D33</f>
        <v>81</v>
      </c>
      <c r="K33" s="14">
        <f>J31+K31</f>
        <v>0.95</v>
      </c>
    </row>
    <row r="34" spans="2:11" ht="13.5" thickTop="1">
      <c r="B34" s="36">
        <f>'Take-off__Superstrcture'!B34</f>
        <v>6</v>
      </c>
      <c r="C34" s="36">
        <f>'Take-off__Superstrcture'!C34</f>
        <v>22</v>
      </c>
      <c r="D34" s="21">
        <f>J22</f>
        <v>3.375</v>
      </c>
      <c r="E34" s="4">
        <f t="shared" ref="E34:E35" si="0">B34*C34*D34</f>
        <v>445.5</v>
      </c>
    </row>
    <row r="35" spans="2:11">
      <c r="B35" s="36">
        <f>'Take-off__Superstrcture'!B35</f>
        <v>6</v>
      </c>
      <c r="C35" s="36">
        <f>'Take-off__Superstrcture'!C35</f>
        <v>4</v>
      </c>
      <c r="D35" s="21">
        <f>J22</f>
        <v>3.375</v>
      </c>
      <c r="E35" s="4">
        <f t="shared" si="0"/>
        <v>81</v>
      </c>
    </row>
    <row r="36" spans="2:11">
      <c r="E36" s="37">
        <f>SUM(E33:E35)</f>
        <v>607.5</v>
      </c>
      <c r="F36" s="5">
        <v>1.5669999999999999</v>
      </c>
      <c r="G36" s="5" t="s">
        <v>286</v>
      </c>
    </row>
    <row r="37" spans="2:11" ht="13.5" thickBot="1">
      <c r="E37" s="12">
        <f>E36*F36</f>
        <v>951.95249999999999</v>
      </c>
      <c r="F37" s="14" t="s">
        <v>67</v>
      </c>
    </row>
    <row r="38" spans="2:11" ht="13.5" thickTop="1">
      <c r="E38" s="24"/>
      <c r="F38" s="23"/>
    </row>
    <row r="39" spans="2:11">
      <c r="B39" s="32">
        <v>18</v>
      </c>
      <c r="C39" s="36">
        <f>C33+C34</f>
        <v>26</v>
      </c>
      <c r="D39" s="21">
        <f>G31</f>
        <v>0.88549999999999995</v>
      </c>
      <c r="E39" s="4">
        <f>B39*C39*D39</f>
        <v>414.41399999999999</v>
      </c>
    </row>
    <row r="40" spans="2:11">
      <c r="B40" s="32">
        <v>18</v>
      </c>
      <c r="C40" s="36">
        <f>Takeoff__SUBSTUCTURE!C459</f>
        <v>4</v>
      </c>
      <c r="D40" s="21">
        <f>K33</f>
        <v>0.95</v>
      </c>
      <c r="E40" s="4">
        <f>B40*C40*D40</f>
        <v>68.399999999999991</v>
      </c>
    </row>
    <row r="41" spans="2:11">
      <c r="E41" s="37">
        <f>SUM(E39:E40)</f>
        <v>482.81399999999996</v>
      </c>
      <c r="F41" s="5">
        <v>0.61699999999999999</v>
      </c>
      <c r="G41" s="5" t="s">
        <v>86</v>
      </c>
    </row>
    <row r="42" spans="2:11" ht="13.5" thickBot="1">
      <c r="E42" s="12">
        <f>E41*F41</f>
        <v>297.89623799999998</v>
      </c>
      <c r="F42" s="14" t="s">
        <v>95</v>
      </c>
    </row>
    <row r="43" spans="2:11" ht="13.5" thickTop="1"/>
    <row r="44" spans="2:11">
      <c r="F44" s="6" t="str">
        <f>F4</f>
        <v>Formwork to sides of col</v>
      </c>
    </row>
    <row r="46" spans="2:11">
      <c r="F46" s="9" t="s">
        <v>87</v>
      </c>
      <c r="J46" s="23" t="s">
        <v>125</v>
      </c>
    </row>
    <row r="47" spans="2:11">
      <c r="F47" s="1" t="s">
        <v>124</v>
      </c>
      <c r="G47" s="5">
        <v>0.3</v>
      </c>
      <c r="J47" s="5">
        <v>2.5499999999999998</v>
      </c>
    </row>
    <row r="48" spans="2:11" ht="13.5" thickBot="1">
      <c r="F48" s="1"/>
      <c r="H48" s="14">
        <f>3.142*G47</f>
        <v>0.94259999999999988</v>
      </c>
      <c r="J48" s="5">
        <v>0.22500000000000001</v>
      </c>
    </row>
    <row r="49" spans="2:10" ht="13.5" thickTop="1">
      <c r="F49" s="1" t="s">
        <v>60</v>
      </c>
      <c r="G49" s="5">
        <f>'Take-off__Superstrcture'!G50</f>
        <v>0.3</v>
      </c>
    </row>
    <row r="50" spans="2:10" ht="13.5" thickBot="1">
      <c r="F50" s="1" t="s">
        <v>50</v>
      </c>
      <c r="G50" s="5">
        <f>'Take-off__Superstrcture'!G51</f>
        <v>0.17499999999999999</v>
      </c>
      <c r="H50" s="14">
        <f>(2*G49)+(G50*2)</f>
        <v>0.95</v>
      </c>
      <c r="J50" s="10">
        <f>SUM(J47:J49)</f>
        <v>2.7749999999999999</v>
      </c>
    </row>
    <row r="51" spans="2:10" ht="13.5" thickTop="1">
      <c r="H51" s="23"/>
    </row>
    <row r="52" spans="2:10">
      <c r="C52" s="32">
        <f>C39</f>
        <v>26</v>
      </c>
      <c r="D52" s="4">
        <f>H50</f>
        <v>0.95</v>
      </c>
      <c r="J52" s="23" t="s">
        <v>126</v>
      </c>
    </row>
    <row r="53" spans="2:10" ht="13.5" thickBot="1">
      <c r="D53" s="7">
        <f>J50</f>
        <v>2.7749999999999999</v>
      </c>
      <c r="E53" s="27">
        <f>C52*D52*D53</f>
        <v>68.54249999999999</v>
      </c>
      <c r="J53" s="5">
        <v>2.5499999999999998</v>
      </c>
    </row>
    <row r="54" spans="2:10">
      <c r="C54" s="32">
        <f>C40</f>
        <v>4</v>
      </c>
      <c r="D54" s="4">
        <f>H48</f>
        <v>0.94259999999999988</v>
      </c>
      <c r="J54" s="5">
        <v>0.22500000000000001</v>
      </c>
    </row>
    <row r="55" spans="2:10">
      <c r="D55" s="7">
        <f>J56</f>
        <v>2.7749999999999999</v>
      </c>
      <c r="E55" s="37">
        <f>C54*D54*D55</f>
        <v>10.462859999999999</v>
      </c>
    </row>
    <row r="56" spans="2:10" ht="13.5" thickBot="1">
      <c r="E56" s="12">
        <f>SUM(E53:E55)</f>
        <v>79.005359999999996</v>
      </c>
      <c r="F56" s="5" t="s">
        <v>96</v>
      </c>
      <c r="J56" s="10">
        <f>SUM(J53:J55)</f>
        <v>2.7749999999999999</v>
      </c>
    </row>
    <row r="57" spans="2:10" ht="13.5" thickTop="1">
      <c r="E57" s="24"/>
    </row>
    <row r="58" spans="2:10">
      <c r="E58" s="24"/>
    </row>
    <row r="59" spans="2:10">
      <c r="E59" s="24"/>
    </row>
    <row r="60" spans="2:10">
      <c r="F60" s="6" t="str">
        <f>F5</f>
        <v>Concrete in Column</v>
      </c>
    </row>
    <row r="61" spans="2:10">
      <c r="B61" s="32">
        <f>3.142/4</f>
        <v>0.78549999999999998</v>
      </c>
      <c r="C61" s="32">
        <f>C52</f>
        <v>26</v>
      </c>
      <c r="D61" s="4">
        <f>G47</f>
        <v>0.3</v>
      </c>
    </row>
    <row r="62" spans="2:10">
      <c r="D62" s="4">
        <f>G47</f>
        <v>0.3</v>
      </c>
    </row>
    <row r="63" spans="2:10">
      <c r="D63" s="11">
        <f>D53</f>
        <v>2.7749999999999999</v>
      </c>
      <c r="E63" s="4">
        <f>B61*C61*D61*D62*D63</f>
        <v>5.1006442499999984</v>
      </c>
    </row>
    <row r="64" spans="2:10">
      <c r="C64" s="32">
        <f>C54</f>
        <v>4</v>
      </c>
      <c r="D64" s="4">
        <f>G49</f>
        <v>0.3</v>
      </c>
    </row>
    <row r="65" spans="1:8">
      <c r="D65" s="4">
        <f>G50</f>
        <v>0.17499999999999999</v>
      </c>
    </row>
    <row r="66" spans="1:8">
      <c r="D66" s="7">
        <f>D55</f>
        <v>2.7749999999999999</v>
      </c>
      <c r="E66" s="4">
        <f>C64*D64*D65*D66</f>
        <v>0.58274999999999999</v>
      </c>
    </row>
    <row r="67" spans="1:8" ht="13.5" thickBot="1">
      <c r="E67" s="12">
        <f>SUM(E63:E66)</f>
        <v>5.6833942499999983</v>
      </c>
    </row>
    <row r="68" spans="1:8" ht="13.5" thickTop="1"/>
    <row r="69" spans="1:8">
      <c r="D69" s="29"/>
      <c r="E69" s="29"/>
    </row>
    <row r="70" spans="1:8">
      <c r="A70" s="1"/>
      <c r="B70" s="2"/>
      <c r="C70" s="3"/>
      <c r="F70" s="6" t="str">
        <f>Takeoff__SUBSTUCTURE!F528</f>
        <v>Blockwork</v>
      </c>
      <c r="G70" s="29"/>
      <c r="H70" s="29"/>
    </row>
    <row r="71" spans="1:8">
      <c r="A71" s="1"/>
      <c r="B71" s="2"/>
      <c r="C71" s="3"/>
      <c r="F71" s="5" t="str">
        <f>Takeoff__SUBSTUCTURE!F529</f>
        <v>A-A</v>
      </c>
      <c r="G71" s="29"/>
      <c r="H71" s="29">
        <v>0.375</v>
      </c>
    </row>
    <row r="72" spans="1:8">
      <c r="A72" s="1"/>
      <c r="B72" s="2"/>
      <c r="C72" s="3"/>
      <c r="F72" s="6"/>
      <c r="G72" s="29"/>
      <c r="H72" s="29">
        <v>1.7</v>
      </c>
    </row>
    <row r="73" spans="1:8">
      <c r="A73" s="1"/>
      <c r="B73" s="2"/>
      <c r="C73" s="3"/>
      <c r="F73" s="6"/>
      <c r="G73" s="29"/>
      <c r="H73" s="29">
        <v>1.2749999999999999</v>
      </c>
    </row>
    <row r="74" spans="1:8">
      <c r="A74" s="1"/>
      <c r="B74" s="2"/>
      <c r="C74" s="3"/>
      <c r="F74" s="6"/>
      <c r="G74" s="29"/>
      <c r="H74" s="29">
        <v>0.42499999999999999</v>
      </c>
    </row>
    <row r="75" spans="1:8">
      <c r="A75" s="1"/>
      <c r="B75" s="2"/>
      <c r="C75" s="3"/>
      <c r="F75" s="6"/>
      <c r="G75" s="29"/>
      <c r="H75" s="29">
        <v>1.55</v>
      </c>
    </row>
    <row r="76" spans="1:8">
      <c r="A76" s="1"/>
      <c r="B76" s="2"/>
      <c r="C76" s="3"/>
      <c r="F76" s="6"/>
      <c r="G76" s="29"/>
      <c r="H76" s="29">
        <v>3.0249999999999999</v>
      </c>
    </row>
    <row r="77" spans="1:8" ht="13.5" thickBot="1">
      <c r="A77" s="1" t="s">
        <v>174</v>
      </c>
      <c r="B77" s="2"/>
      <c r="C77" s="3"/>
      <c r="G77" s="29"/>
      <c r="H77" s="50">
        <f>SUM(H71:H76)</f>
        <v>8.35</v>
      </c>
    </row>
    <row r="78" spans="1:8">
      <c r="A78" s="1"/>
      <c r="B78" s="2"/>
      <c r="C78" s="3"/>
      <c r="F78" s="5" t="s">
        <v>68</v>
      </c>
      <c r="G78" s="29"/>
      <c r="H78" s="29"/>
    </row>
    <row r="79" spans="1:8">
      <c r="A79" s="1"/>
      <c r="B79" s="2"/>
      <c r="C79" s="3"/>
      <c r="G79" s="29"/>
      <c r="H79" s="29">
        <f>F79*G79</f>
        <v>0</v>
      </c>
    </row>
    <row r="80" spans="1:8">
      <c r="A80" s="1"/>
      <c r="B80" s="2"/>
      <c r="C80" s="3"/>
      <c r="G80" s="29"/>
      <c r="H80" s="29">
        <f>F80*G80</f>
        <v>0</v>
      </c>
    </row>
    <row r="81" spans="1:9">
      <c r="A81" s="1"/>
      <c r="B81" s="2"/>
      <c r="C81" s="3"/>
      <c r="G81" s="29"/>
      <c r="H81" s="29"/>
      <c r="I81" s="5" t="s">
        <v>129</v>
      </c>
    </row>
    <row r="82" spans="1:9" ht="13.5" thickBot="1">
      <c r="A82" s="1"/>
      <c r="B82" s="2"/>
      <c r="C82" s="3"/>
      <c r="G82" s="29"/>
      <c r="H82" s="50">
        <f>SUM(H79:H81)</f>
        <v>0</v>
      </c>
    </row>
    <row r="83" spans="1:9">
      <c r="A83" s="1"/>
      <c r="B83" s="2"/>
      <c r="C83" s="3"/>
      <c r="G83" s="29"/>
      <c r="H83" s="29"/>
    </row>
    <row r="84" spans="1:9" ht="13.5" thickBot="1">
      <c r="A84" s="1"/>
      <c r="B84" s="2"/>
      <c r="C84" s="3"/>
      <c r="F84" s="25" t="str">
        <f>Takeoff__SUBSTUCTURE!F535</f>
        <v>A-A</v>
      </c>
      <c r="G84" s="30" t="str">
        <f>Takeoff__SUBSTUCTURE!G535</f>
        <v>length</v>
      </c>
      <c r="H84" s="31">
        <f>H77-H82</f>
        <v>8.35</v>
      </c>
    </row>
    <row r="85" spans="1:9" ht="13.5" thickTop="1">
      <c r="A85" s="1"/>
      <c r="B85" s="2"/>
      <c r="C85" s="3"/>
      <c r="G85" s="29"/>
      <c r="H85" s="29"/>
    </row>
    <row r="86" spans="1:9" ht="13.5" thickBot="1">
      <c r="A86" s="1"/>
      <c r="B86" s="2"/>
      <c r="C86" s="3"/>
      <c r="F86" s="9" t="str">
        <f>Takeoff__SUBSTUCTURE!F537</f>
        <v>B-B</v>
      </c>
      <c r="G86" s="29"/>
      <c r="H86" s="50"/>
    </row>
    <row r="87" spans="1:9">
      <c r="A87" s="1"/>
      <c r="B87" s="2"/>
      <c r="C87" s="3"/>
      <c r="F87" s="5" t="str">
        <f>F78</f>
        <v>less COLUMN</v>
      </c>
      <c r="G87" s="29"/>
      <c r="H87" s="29"/>
    </row>
    <row r="88" spans="1:9">
      <c r="A88" s="1"/>
      <c r="B88" s="2"/>
      <c r="C88" s="3"/>
      <c r="G88" s="29"/>
      <c r="H88" s="29">
        <f>F88*G88</f>
        <v>0</v>
      </c>
    </row>
    <row r="89" spans="1:9">
      <c r="A89" s="1"/>
      <c r="B89" s="2"/>
      <c r="C89" s="3"/>
      <c r="G89" s="29"/>
      <c r="H89" s="29">
        <f>F89*G89</f>
        <v>0</v>
      </c>
    </row>
    <row r="90" spans="1:9" ht="13.5" thickBot="1">
      <c r="A90" s="1"/>
      <c r="B90" s="2"/>
      <c r="C90" s="3"/>
      <c r="G90" s="29"/>
      <c r="H90" s="50">
        <f>SUM(H88:H89)</f>
        <v>0</v>
      </c>
    </row>
    <row r="91" spans="1:9" ht="13.5" thickBot="1">
      <c r="A91" s="1"/>
      <c r="B91" s="2"/>
      <c r="C91" s="3"/>
      <c r="F91" s="25" t="str">
        <f>F86</f>
        <v>B-B</v>
      </c>
      <c r="G91" s="30" t="str">
        <f>G84</f>
        <v>length</v>
      </c>
      <c r="H91" s="31">
        <f>H86-H90</f>
        <v>0</v>
      </c>
    </row>
    <row r="92" spans="1:9" ht="13.5" thickTop="1">
      <c r="A92" s="1"/>
      <c r="B92" s="2"/>
      <c r="C92" s="3"/>
      <c r="G92" s="29"/>
      <c r="H92" s="29"/>
    </row>
    <row r="93" spans="1:9">
      <c r="A93" s="1"/>
      <c r="B93" s="2"/>
      <c r="C93" s="3"/>
      <c r="F93" s="23"/>
      <c r="G93" s="49"/>
      <c r="H93" s="61"/>
    </row>
    <row r="94" spans="1:9" ht="13.5" thickBot="1">
      <c r="A94" s="1"/>
      <c r="B94" s="2"/>
      <c r="C94" s="3"/>
      <c r="F94" s="5" t="str">
        <f>Takeoff__SUBSTUCTURE!F544</f>
        <v>C-C</v>
      </c>
      <c r="G94" s="29"/>
      <c r="H94" s="50">
        <f>3.025</f>
        <v>3.0249999999999999</v>
      </c>
    </row>
    <row r="95" spans="1:9">
      <c r="A95" s="1"/>
      <c r="B95" s="2"/>
      <c r="C95" s="3"/>
      <c r="F95" s="5" t="str">
        <f>F87</f>
        <v>less COLUMN</v>
      </c>
      <c r="G95" s="29"/>
      <c r="H95" s="29"/>
    </row>
    <row r="96" spans="1:9">
      <c r="A96" s="1"/>
      <c r="B96" s="2"/>
      <c r="C96" s="3"/>
      <c r="G96" s="29"/>
      <c r="H96" s="29">
        <f>F96*G96</f>
        <v>0</v>
      </c>
    </row>
    <row r="97" spans="1:8">
      <c r="A97" s="1"/>
      <c r="B97" s="2"/>
      <c r="C97" s="3"/>
      <c r="G97" s="29"/>
      <c r="H97" s="29">
        <f>F97*G97</f>
        <v>0</v>
      </c>
    </row>
    <row r="98" spans="1:8">
      <c r="A98" s="1"/>
      <c r="B98" s="2"/>
      <c r="C98" s="3"/>
      <c r="G98" s="29"/>
      <c r="H98" s="29">
        <f>F98*G98</f>
        <v>0</v>
      </c>
    </row>
    <row r="99" spans="1:8" ht="13.5" thickBot="1">
      <c r="A99" s="1"/>
      <c r="B99" s="2"/>
      <c r="C99" s="3"/>
      <c r="G99" s="29"/>
      <c r="H99" s="50">
        <f>SUM(H96:H98)</f>
        <v>0</v>
      </c>
    </row>
    <row r="100" spans="1:8">
      <c r="A100" s="1"/>
      <c r="B100" s="2"/>
      <c r="C100" s="3"/>
      <c r="G100" s="29"/>
      <c r="H100" s="29"/>
    </row>
    <row r="101" spans="1:8" ht="13.5" thickBot="1">
      <c r="A101" s="1"/>
      <c r="B101" s="2"/>
      <c r="C101" s="3"/>
      <c r="F101" s="26" t="str">
        <f>F94</f>
        <v>C-C</v>
      </c>
      <c r="G101" s="31" t="str">
        <f>G91</f>
        <v>length</v>
      </c>
      <c r="H101" s="46">
        <f>H94-H99</f>
        <v>3.0249999999999999</v>
      </c>
    </row>
    <row r="102" spans="1:8" ht="13.5" thickTop="1">
      <c r="A102" s="1"/>
      <c r="B102" s="2"/>
      <c r="C102" s="3"/>
      <c r="G102" s="29"/>
      <c r="H102" s="29"/>
    </row>
    <row r="103" spans="1:8">
      <c r="A103" s="1"/>
      <c r="B103" s="2"/>
      <c r="C103" s="3"/>
      <c r="F103" s="5" t="str">
        <f>Takeoff__SUBSTUCTURE!F552</f>
        <v>D-D</v>
      </c>
      <c r="G103" s="29"/>
      <c r="H103" s="29"/>
    </row>
    <row r="104" spans="1:8">
      <c r="A104" s="1"/>
      <c r="B104" s="2"/>
      <c r="C104" s="3"/>
      <c r="F104" s="5" t="str">
        <f>F95</f>
        <v>less COLUMN</v>
      </c>
      <c r="G104" s="29"/>
      <c r="H104" s="29"/>
    </row>
    <row r="105" spans="1:8">
      <c r="A105" s="1"/>
      <c r="B105" s="2"/>
      <c r="C105" s="3"/>
      <c r="G105" s="29"/>
      <c r="H105" s="29">
        <f>F105*G105</f>
        <v>0</v>
      </c>
    </row>
    <row r="106" spans="1:8">
      <c r="A106" s="1"/>
      <c r="B106" s="2"/>
      <c r="C106" s="3"/>
      <c r="G106" s="29"/>
      <c r="H106" s="29">
        <f>F106*G106</f>
        <v>0</v>
      </c>
    </row>
    <row r="107" spans="1:8" ht="13.5" thickBot="1">
      <c r="A107" s="1"/>
      <c r="B107" s="2"/>
      <c r="C107" s="3"/>
      <c r="G107" s="29"/>
      <c r="H107" s="31">
        <f>SUM(H105:H106)</f>
        <v>0</v>
      </c>
    </row>
    <row r="108" spans="1:8" ht="13.5" thickTop="1">
      <c r="A108" s="1"/>
      <c r="B108" s="2"/>
      <c r="C108" s="3"/>
      <c r="G108" s="29"/>
      <c r="H108" s="78"/>
    </row>
    <row r="109" spans="1:8" ht="13.5" thickBot="1">
      <c r="A109" s="1"/>
      <c r="B109" s="2"/>
      <c r="C109" s="3"/>
      <c r="F109" s="26" t="str">
        <f>F103</f>
        <v>D-D</v>
      </c>
      <c r="G109" s="31" t="s">
        <v>24</v>
      </c>
      <c r="H109" s="59">
        <f>(H103-H107)</f>
        <v>0</v>
      </c>
    </row>
    <row r="110" spans="1:8" ht="13.5" thickTop="1">
      <c r="A110" s="1"/>
      <c r="B110" s="2"/>
      <c r="C110" s="3"/>
      <c r="G110" s="29"/>
      <c r="H110" s="29"/>
    </row>
    <row r="111" spans="1:8">
      <c r="A111" s="1"/>
      <c r="B111" s="2"/>
      <c r="C111" s="3"/>
      <c r="G111" s="29"/>
      <c r="H111" s="29"/>
    </row>
    <row r="112" spans="1:8">
      <c r="A112" s="1"/>
      <c r="B112" s="2"/>
      <c r="C112" s="3"/>
      <c r="F112" s="5" t="str">
        <f>Takeoff__SUBSTUCTURE!F558</f>
        <v>E-E</v>
      </c>
      <c r="G112" s="29"/>
      <c r="H112" s="29">
        <f>1.4+2.8+1.4+0.375+1.7+1.275+0.425+1.55+3.025+1.475</f>
        <v>15.425000000000001</v>
      </c>
    </row>
    <row r="113" spans="1:8">
      <c r="A113" s="1"/>
      <c r="B113" s="2"/>
      <c r="C113" s="3"/>
      <c r="F113" s="5" t="str">
        <f>F104</f>
        <v>less COLUMN</v>
      </c>
      <c r="G113" s="29"/>
      <c r="H113" s="29"/>
    </row>
    <row r="114" spans="1:8">
      <c r="A114" s="1"/>
      <c r="B114" s="2"/>
      <c r="C114" s="3"/>
      <c r="G114" s="29"/>
      <c r="H114" s="29">
        <f>F114*G114</f>
        <v>0</v>
      </c>
    </row>
    <row r="115" spans="1:8" ht="13.5" thickBot="1">
      <c r="A115" s="1"/>
      <c r="B115" s="2"/>
      <c r="C115" s="3"/>
      <c r="F115" s="13" t="str">
        <f>F112</f>
        <v>E-E</v>
      </c>
      <c r="G115" s="44"/>
      <c r="H115" s="46">
        <f>(H112-H114)</f>
        <v>15.425000000000001</v>
      </c>
    </row>
    <row r="116" spans="1:8" ht="13.5" thickTop="1">
      <c r="A116" s="1"/>
      <c r="B116" s="2"/>
      <c r="C116" s="3"/>
      <c r="G116" s="29"/>
      <c r="H116" s="29"/>
    </row>
    <row r="117" spans="1:8">
      <c r="A117" s="1"/>
      <c r="B117" s="2"/>
      <c r="C117" s="3"/>
      <c r="G117" s="29"/>
      <c r="H117" s="29"/>
    </row>
    <row r="118" spans="1:8">
      <c r="A118" s="1"/>
      <c r="B118" s="2"/>
      <c r="C118" s="3"/>
      <c r="F118" s="18" t="str">
        <f>Takeoff__SUBSTUCTURE!F564</f>
        <v>F-F</v>
      </c>
      <c r="G118" s="29"/>
      <c r="H118" s="29"/>
    </row>
    <row r="119" spans="1:8">
      <c r="A119" s="1"/>
      <c r="B119" s="2"/>
      <c r="C119" s="3"/>
      <c r="F119" s="5" t="str">
        <f>F113</f>
        <v>less COLUMN</v>
      </c>
      <c r="G119" s="29"/>
      <c r="H119" s="29"/>
    </row>
    <row r="120" spans="1:8">
      <c r="A120" s="1"/>
      <c r="B120" s="2"/>
      <c r="C120" s="3"/>
      <c r="G120" s="29"/>
      <c r="H120" s="29">
        <f>F120*G120</f>
        <v>0</v>
      </c>
    </row>
    <row r="121" spans="1:8" ht="13.5" thickBot="1">
      <c r="A121" s="1"/>
      <c r="B121" s="2"/>
      <c r="C121" s="3"/>
      <c r="F121" s="13" t="str">
        <f>F118</f>
        <v>F-F</v>
      </c>
      <c r="G121" s="44"/>
      <c r="H121" s="46">
        <f>H118-H120</f>
        <v>0</v>
      </c>
    </row>
    <row r="122" spans="1:8" ht="13.5" thickTop="1">
      <c r="A122" s="1"/>
      <c r="B122" s="2"/>
      <c r="C122" s="3"/>
      <c r="G122" s="29"/>
      <c r="H122" s="29"/>
    </row>
    <row r="123" spans="1:8">
      <c r="A123" s="1"/>
      <c r="B123" s="2"/>
      <c r="C123" s="3"/>
      <c r="F123" s="16" t="str">
        <f>Takeoff__SUBSTUCTURE!F569</f>
        <v>G-G</v>
      </c>
      <c r="G123" s="29"/>
      <c r="H123" s="29">
        <f>1+1.275+0.425+1.55+3.025+1.475</f>
        <v>8.75</v>
      </c>
    </row>
    <row r="124" spans="1:8">
      <c r="A124" s="1"/>
      <c r="B124" s="2"/>
      <c r="C124" s="3"/>
      <c r="F124" s="5" t="str">
        <f>F119</f>
        <v>less COLUMN</v>
      </c>
      <c r="G124" s="29"/>
      <c r="H124" s="29"/>
    </row>
    <row r="125" spans="1:8">
      <c r="A125" s="1"/>
      <c r="B125" s="2"/>
      <c r="C125" s="3"/>
      <c r="G125" s="29"/>
      <c r="H125" s="29">
        <f>F125*G125</f>
        <v>0</v>
      </c>
    </row>
    <row r="126" spans="1:8">
      <c r="A126" s="1"/>
      <c r="B126" s="2"/>
      <c r="C126" s="3"/>
      <c r="G126" s="29"/>
      <c r="H126" s="29">
        <f>F126*G126</f>
        <v>0</v>
      </c>
    </row>
    <row r="127" spans="1:8" ht="13.5" thickBot="1">
      <c r="A127" s="1"/>
      <c r="B127" s="2"/>
      <c r="C127" s="3"/>
      <c r="G127" s="29"/>
      <c r="H127" s="30">
        <f>SUM(H125:H126)</f>
        <v>0</v>
      </c>
    </row>
    <row r="128" spans="1:8" ht="14.25" thickTop="1" thickBot="1">
      <c r="A128" s="1"/>
      <c r="B128" s="2"/>
      <c r="C128" s="3"/>
      <c r="F128" s="17" t="str">
        <f>F123</f>
        <v>G-G</v>
      </c>
      <c r="G128" s="44"/>
      <c r="H128" s="59">
        <f>H123-H127</f>
        <v>8.75</v>
      </c>
    </row>
    <row r="129" spans="1:9" ht="13.5" thickTop="1">
      <c r="A129" s="1"/>
      <c r="B129" s="2"/>
      <c r="C129" s="3"/>
      <c r="G129" s="29"/>
      <c r="H129" s="29"/>
    </row>
    <row r="130" spans="1:9">
      <c r="A130" s="1"/>
      <c r="B130" s="2"/>
      <c r="C130" s="3"/>
      <c r="F130" s="71"/>
      <c r="G130" s="41"/>
      <c r="H130" s="61"/>
    </row>
    <row r="131" spans="1:9" ht="13.5" thickBot="1">
      <c r="A131" s="1"/>
      <c r="B131" s="2"/>
      <c r="C131" s="3"/>
      <c r="F131" s="64" t="str">
        <f>Takeoff__SUBSTUCTURE!F575</f>
        <v>H-H</v>
      </c>
      <c r="G131" s="41"/>
      <c r="H131" s="46"/>
    </row>
    <row r="132" spans="1:9" ht="13.5" thickTop="1">
      <c r="A132" s="1"/>
      <c r="B132" s="2"/>
      <c r="C132" s="3"/>
      <c r="G132" s="29"/>
      <c r="H132" s="29"/>
    </row>
    <row r="133" spans="1:9">
      <c r="A133" s="1"/>
      <c r="B133" s="2"/>
      <c r="C133" s="3"/>
      <c r="F133" s="16" t="str">
        <f>F124</f>
        <v>less COLUMN</v>
      </c>
      <c r="G133" s="29"/>
      <c r="H133" s="29"/>
    </row>
    <row r="134" spans="1:9">
      <c r="A134" s="1"/>
      <c r="B134" s="2"/>
      <c r="C134" s="3"/>
      <c r="G134" s="29"/>
      <c r="H134" s="29"/>
    </row>
    <row r="135" spans="1:9">
      <c r="A135" s="1"/>
      <c r="B135" s="2"/>
      <c r="C135" s="3"/>
      <c r="G135" s="29"/>
      <c r="H135" s="29">
        <f>F135*G135</f>
        <v>0</v>
      </c>
    </row>
    <row r="136" spans="1:9">
      <c r="A136" s="1"/>
      <c r="B136" s="2"/>
      <c r="C136" s="3"/>
      <c r="G136" s="29"/>
      <c r="H136" s="29">
        <f>F136*G136</f>
        <v>0</v>
      </c>
    </row>
    <row r="137" spans="1:9" ht="13.5" thickBot="1">
      <c r="A137" s="1"/>
      <c r="B137" s="2"/>
      <c r="C137" s="3"/>
      <c r="G137" s="29"/>
      <c r="H137" s="30">
        <f>SUM(H135:H136)</f>
        <v>0</v>
      </c>
    </row>
    <row r="138" spans="1:9" ht="14.25" thickTop="1" thickBot="1">
      <c r="A138" s="1"/>
      <c r="B138" s="2"/>
      <c r="C138" s="3"/>
      <c r="F138" s="17" t="str">
        <f>F131</f>
        <v>H-H</v>
      </c>
      <c r="G138" s="44"/>
      <c r="H138" s="59">
        <f>H131-H137</f>
        <v>0</v>
      </c>
    </row>
    <row r="139" spans="1:9" ht="13.5" thickTop="1">
      <c r="A139" s="65"/>
      <c r="B139" s="66"/>
      <c r="C139" s="67"/>
      <c r="D139" s="68"/>
      <c r="E139" s="68"/>
      <c r="F139" s="69"/>
      <c r="G139" s="70"/>
      <c r="H139" s="70"/>
      <c r="I139" s="69"/>
    </row>
    <row r="140" spans="1:9">
      <c r="A140" s="1"/>
      <c r="B140" s="2"/>
      <c r="C140" s="3"/>
      <c r="F140" s="9" t="s">
        <v>155</v>
      </c>
      <c r="G140" s="29"/>
      <c r="H140" s="29">
        <v>1.4</v>
      </c>
    </row>
    <row r="141" spans="1:9">
      <c r="A141" s="1"/>
      <c r="B141" s="2"/>
      <c r="C141" s="3"/>
      <c r="F141" s="9"/>
      <c r="G141" s="29"/>
      <c r="H141" s="29">
        <v>2.8</v>
      </c>
    </row>
    <row r="142" spans="1:9">
      <c r="A142" s="1"/>
      <c r="B142" s="2"/>
      <c r="C142" s="3"/>
      <c r="F142" s="9"/>
      <c r="G142" s="29"/>
      <c r="H142" s="29">
        <v>1.4</v>
      </c>
    </row>
    <row r="143" spans="1:9">
      <c r="A143" s="1"/>
      <c r="B143" s="2"/>
      <c r="C143" s="3"/>
      <c r="F143" s="9"/>
      <c r="G143" s="29"/>
      <c r="H143" s="29">
        <v>0.375</v>
      </c>
    </row>
    <row r="144" spans="1:9">
      <c r="A144" s="1"/>
      <c r="B144" s="2"/>
      <c r="C144" s="3"/>
      <c r="F144" s="9"/>
      <c r="G144" s="29"/>
      <c r="H144" s="29">
        <v>1.2749999999999999</v>
      </c>
    </row>
    <row r="145" spans="1:8">
      <c r="A145" s="1"/>
      <c r="B145" s="2"/>
      <c r="C145" s="3"/>
      <c r="F145" s="9"/>
      <c r="G145" s="29"/>
      <c r="H145" s="29">
        <v>0.42499999999999999</v>
      </c>
    </row>
    <row r="146" spans="1:8">
      <c r="A146" s="1"/>
      <c r="B146" s="2"/>
      <c r="C146" s="3"/>
      <c r="F146" s="9"/>
      <c r="G146" s="29"/>
      <c r="H146" s="29">
        <v>1.55</v>
      </c>
    </row>
    <row r="147" spans="1:8">
      <c r="A147" s="1"/>
      <c r="B147" s="2"/>
      <c r="C147" s="3"/>
      <c r="G147" s="29"/>
      <c r="H147" s="29">
        <v>3.0249999999999999</v>
      </c>
    </row>
    <row r="148" spans="1:8">
      <c r="A148" s="1"/>
      <c r="B148" s="2"/>
      <c r="C148" s="3"/>
      <c r="G148" s="29"/>
      <c r="H148" s="42">
        <f>SUM(H140:H147)</f>
        <v>12.25</v>
      </c>
    </row>
    <row r="149" spans="1:8">
      <c r="A149" s="1"/>
      <c r="B149" s="2"/>
      <c r="C149" s="3"/>
      <c r="G149" s="29"/>
      <c r="H149" s="29"/>
    </row>
    <row r="150" spans="1:8">
      <c r="A150" s="1"/>
      <c r="B150" s="2"/>
      <c r="C150" s="3"/>
      <c r="G150" s="29"/>
      <c r="H150" s="43">
        <f>F150*G150</f>
        <v>0</v>
      </c>
    </row>
    <row r="151" spans="1:8" ht="13.5" thickBot="1">
      <c r="A151" s="1"/>
      <c r="B151" s="2"/>
      <c r="C151" s="3"/>
      <c r="F151" s="13" t="str">
        <f>F140</f>
        <v>J-J</v>
      </c>
      <c r="G151" s="44" t="s">
        <v>24</v>
      </c>
      <c r="H151" s="46">
        <f>H148-H150</f>
        <v>12.25</v>
      </c>
    </row>
    <row r="152" spans="1:8" ht="13.5" thickTop="1">
      <c r="A152" s="1"/>
      <c r="B152" s="2"/>
      <c r="C152" s="3"/>
      <c r="G152" s="29"/>
      <c r="H152" s="29"/>
    </row>
    <row r="153" spans="1:8">
      <c r="A153" s="1"/>
      <c r="B153" s="2"/>
      <c r="C153" s="3"/>
      <c r="F153" s="9" t="s">
        <v>156</v>
      </c>
      <c r="G153" s="29"/>
      <c r="H153" s="29">
        <v>1.7</v>
      </c>
    </row>
    <row r="154" spans="1:8">
      <c r="A154" s="1"/>
      <c r="B154" s="2"/>
      <c r="C154" s="3"/>
      <c r="F154" s="9"/>
      <c r="G154" s="29"/>
      <c r="H154" s="29">
        <v>1.2749999999999999</v>
      </c>
    </row>
    <row r="155" spans="1:8">
      <c r="A155" s="1"/>
      <c r="B155" s="2"/>
      <c r="C155" s="3"/>
      <c r="F155" s="9"/>
      <c r="G155" s="29"/>
      <c r="H155" s="29">
        <v>0.42499999999999999</v>
      </c>
    </row>
    <row r="156" spans="1:8">
      <c r="A156" s="1"/>
      <c r="B156" s="2"/>
      <c r="C156" s="3"/>
      <c r="G156" s="29"/>
      <c r="H156" s="29"/>
    </row>
    <row r="157" spans="1:8">
      <c r="A157" s="1"/>
      <c r="B157" s="2"/>
      <c r="C157" s="3"/>
      <c r="G157" s="29"/>
      <c r="H157" s="42">
        <f>SUM(H153:H156)</f>
        <v>3.3999999999999995</v>
      </c>
    </row>
    <row r="158" spans="1:8">
      <c r="A158" s="1"/>
      <c r="B158" s="2"/>
      <c r="C158" s="3"/>
      <c r="G158" s="29"/>
      <c r="H158" s="29"/>
    </row>
    <row r="159" spans="1:8">
      <c r="A159" s="1"/>
      <c r="B159" s="2"/>
      <c r="C159" s="3"/>
      <c r="G159" s="29"/>
      <c r="H159" s="43">
        <f>F159*G159</f>
        <v>0</v>
      </c>
    </row>
    <row r="160" spans="1:8" ht="13.5" thickBot="1">
      <c r="A160" s="1"/>
      <c r="B160" s="2"/>
      <c r="C160" s="3"/>
      <c r="F160" s="13" t="str">
        <f>F153</f>
        <v>K-K</v>
      </c>
      <c r="G160" s="44" t="s">
        <v>24</v>
      </c>
      <c r="H160" s="46">
        <f>H157-H159</f>
        <v>3.3999999999999995</v>
      </c>
    </row>
    <row r="161" spans="1:8" ht="13.5" thickTop="1">
      <c r="A161" s="1"/>
      <c r="B161" s="2"/>
      <c r="C161" s="3"/>
      <c r="G161" s="29"/>
      <c r="H161" s="29"/>
    </row>
    <row r="162" spans="1:8">
      <c r="A162" s="1"/>
      <c r="B162" s="2"/>
      <c r="C162" s="3"/>
      <c r="G162" s="29"/>
      <c r="H162" s="29"/>
    </row>
    <row r="163" spans="1:8">
      <c r="A163" s="1"/>
      <c r="B163" s="2"/>
      <c r="C163" s="3"/>
      <c r="F163" s="9" t="s">
        <v>157</v>
      </c>
      <c r="G163" s="29"/>
      <c r="H163" s="29">
        <v>2.8</v>
      </c>
    </row>
    <row r="164" spans="1:8">
      <c r="A164" s="1"/>
      <c r="B164" s="2"/>
      <c r="C164" s="3"/>
      <c r="F164" s="9"/>
      <c r="G164" s="29"/>
      <c r="H164" s="29">
        <v>1.4</v>
      </c>
    </row>
    <row r="165" spans="1:8">
      <c r="A165" s="1"/>
      <c r="B165" s="2"/>
      <c r="C165" s="3"/>
      <c r="F165" s="9"/>
      <c r="G165" s="29"/>
      <c r="H165" s="29">
        <v>0.375</v>
      </c>
    </row>
    <row r="166" spans="1:8">
      <c r="A166" s="1"/>
      <c r="B166" s="2"/>
      <c r="C166" s="3"/>
      <c r="F166" s="9"/>
      <c r="G166" s="29"/>
      <c r="H166" s="29">
        <v>1.7</v>
      </c>
    </row>
    <row r="167" spans="1:8">
      <c r="A167" s="1"/>
      <c r="B167" s="2"/>
      <c r="C167" s="3"/>
      <c r="F167" s="9"/>
      <c r="G167" s="29"/>
      <c r="H167" s="29">
        <v>1.2749999999999999</v>
      </c>
    </row>
    <row r="168" spans="1:8">
      <c r="A168" s="1"/>
      <c r="B168" s="2"/>
      <c r="C168" s="3"/>
      <c r="F168" s="9"/>
      <c r="G168" s="29"/>
      <c r="H168" s="29">
        <v>0.42499999999999999</v>
      </c>
    </row>
    <row r="169" spans="1:8">
      <c r="A169" s="1"/>
      <c r="B169" s="2"/>
      <c r="C169" s="3"/>
      <c r="F169" s="9"/>
      <c r="G169" s="29"/>
      <c r="H169" s="29">
        <v>1.55</v>
      </c>
    </row>
    <row r="170" spans="1:8">
      <c r="A170" s="1"/>
      <c r="B170" s="2"/>
      <c r="C170" s="3"/>
      <c r="G170" s="29"/>
      <c r="H170" s="29">
        <v>3.0249999999999999</v>
      </c>
    </row>
    <row r="171" spans="1:8">
      <c r="A171" s="1"/>
      <c r="B171" s="2"/>
      <c r="C171" s="3"/>
      <c r="G171" s="29"/>
      <c r="H171" s="42">
        <f>SUM(H163:H170)</f>
        <v>12.549999999999999</v>
      </c>
    </row>
    <row r="172" spans="1:8">
      <c r="A172" s="1"/>
      <c r="B172" s="2"/>
      <c r="C172" s="3"/>
      <c r="G172" s="29"/>
      <c r="H172" s="29"/>
    </row>
    <row r="173" spans="1:8">
      <c r="A173" s="1"/>
      <c r="B173" s="2"/>
      <c r="C173" s="3"/>
      <c r="G173" s="29"/>
      <c r="H173" s="43">
        <f>F173*G173</f>
        <v>0</v>
      </c>
    </row>
    <row r="174" spans="1:8" ht="13.5" thickBot="1">
      <c r="A174" s="1"/>
      <c r="B174" s="2"/>
      <c r="C174" s="3"/>
      <c r="F174" s="13" t="str">
        <f>F163</f>
        <v>L-L</v>
      </c>
      <c r="G174" s="44" t="s">
        <v>24</v>
      </c>
      <c r="H174" s="46">
        <f>H171-H173</f>
        <v>12.549999999999999</v>
      </c>
    </row>
    <row r="175" spans="1:8" ht="13.5" thickTop="1">
      <c r="A175" s="1"/>
      <c r="B175" s="2"/>
      <c r="C175" s="3"/>
      <c r="G175" s="29"/>
      <c r="H175" s="29"/>
    </row>
    <row r="176" spans="1:8">
      <c r="A176" s="1"/>
      <c r="B176" s="2"/>
      <c r="C176" s="3"/>
      <c r="G176" s="29"/>
      <c r="H176" s="29"/>
    </row>
    <row r="177" spans="1:8">
      <c r="A177" s="1"/>
      <c r="B177" s="2"/>
      <c r="C177" s="3"/>
      <c r="G177" s="29"/>
      <c r="H177" s="29"/>
    </row>
    <row r="178" spans="1:8">
      <c r="A178" s="1"/>
      <c r="B178" s="2"/>
      <c r="C178" s="3"/>
      <c r="G178" s="29"/>
      <c r="H178" s="29"/>
    </row>
    <row r="179" spans="1:8">
      <c r="A179" s="1"/>
      <c r="B179" s="2"/>
      <c r="C179" s="3"/>
      <c r="G179" s="29"/>
      <c r="H179" s="29"/>
    </row>
    <row r="180" spans="1:8" ht="13.5" thickBot="1">
      <c r="A180" s="1"/>
      <c r="B180" s="2"/>
      <c r="C180" s="3"/>
      <c r="F180" s="16" t="str">
        <f>Takeoff__SUBSTUCTURE!F615</f>
        <v xml:space="preserve">1-1. </v>
      </c>
      <c r="G180" s="29"/>
      <c r="H180" s="50">
        <f>Takeoff__SUBSTUCTURE!H615</f>
        <v>4.6500000000000004</v>
      </c>
    </row>
    <row r="181" spans="1:8">
      <c r="A181" s="1"/>
      <c r="B181" s="2"/>
      <c r="C181" s="3"/>
      <c r="F181" s="5" t="s">
        <v>68</v>
      </c>
      <c r="G181" s="29"/>
      <c r="H181" s="29"/>
    </row>
    <row r="182" spans="1:8">
      <c r="A182" s="1"/>
      <c r="B182" s="2"/>
      <c r="C182" s="3"/>
      <c r="G182" s="29"/>
      <c r="H182" s="29">
        <f>F182*G182</f>
        <v>0</v>
      </c>
    </row>
    <row r="183" spans="1:8">
      <c r="A183" s="1"/>
      <c r="B183" s="2"/>
      <c r="C183" s="3"/>
      <c r="G183" s="29"/>
      <c r="H183" s="29">
        <f>F183*G183</f>
        <v>0</v>
      </c>
    </row>
    <row r="184" spans="1:8">
      <c r="A184" s="1"/>
      <c r="B184" s="2"/>
      <c r="C184" s="3"/>
      <c r="G184" s="29"/>
      <c r="H184" s="29">
        <f>F184*G184</f>
        <v>0</v>
      </c>
    </row>
    <row r="185" spans="1:8" ht="13.5" thickBot="1">
      <c r="A185" s="1"/>
      <c r="B185" s="2"/>
      <c r="C185" s="3"/>
      <c r="G185" s="29"/>
      <c r="H185" s="50">
        <f>SUM(H182:H184)</f>
        <v>0</v>
      </c>
    </row>
    <row r="186" spans="1:8">
      <c r="A186" s="1"/>
      <c r="B186" s="2"/>
      <c r="C186" s="3"/>
      <c r="G186" s="29"/>
      <c r="H186" s="29"/>
    </row>
    <row r="187" spans="1:8" ht="13.5" thickBot="1">
      <c r="A187" s="1"/>
      <c r="B187" s="2"/>
      <c r="C187" s="3"/>
      <c r="F187" s="72" t="str">
        <f>F180</f>
        <v xml:space="preserve">1-1. </v>
      </c>
      <c r="G187" s="30"/>
      <c r="H187" s="31">
        <f>(H180-H185)</f>
        <v>4.6500000000000004</v>
      </c>
    </row>
    <row r="188" spans="1:8" ht="13.5" thickTop="1">
      <c r="A188" s="1"/>
      <c r="B188" s="2"/>
      <c r="C188" s="3"/>
      <c r="G188" s="29"/>
      <c r="H188" s="29"/>
    </row>
    <row r="189" spans="1:8" ht="13.5" thickBot="1">
      <c r="A189" s="1"/>
      <c r="B189" s="2"/>
      <c r="C189" s="3"/>
      <c r="F189" s="9" t="str">
        <f>Takeoff__SUBSTUCTURE!F623</f>
        <v xml:space="preserve">2-2 </v>
      </c>
      <c r="G189" s="29"/>
      <c r="H189" s="50">
        <f>Takeoff__SUBSTUCTURE!H623</f>
        <v>10.799999999999999</v>
      </c>
    </row>
    <row r="190" spans="1:8">
      <c r="A190" s="1"/>
      <c r="B190" s="2"/>
      <c r="C190" s="3"/>
      <c r="F190" s="5" t="str">
        <f>F181</f>
        <v>less COLUMN</v>
      </c>
      <c r="G190" s="29"/>
      <c r="H190" s="29"/>
    </row>
    <row r="191" spans="1:8">
      <c r="A191" s="1"/>
      <c r="B191" s="2"/>
      <c r="C191" s="3"/>
      <c r="G191" s="29"/>
      <c r="H191" s="29">
        <f>F191*G191</f>
        <v>0</v>
      </c>
    </row>
    <row r="192" spans="1:8">
      <c r="A192" s="1"/>
      <c r="B192" s="2"/>
      <c r="C192" s="3"/>
      <c r="G192" s="29"/>
      <c r="H192" s="29">
        <f>F192*G192</f>
        <v>0</v>
      </c>
    </row>
    <row r="193" spans="1:8" ht="13.5" thickBot="1">
      <c r="A193" s="1"/>
      <c r="B193" s="2"/>
      <c r="C193" s="3"/>
      <c r="G193" s="29"/>
      <c r="H193" s="50">
        <f>SUM(H191:H192)</f>
        <v>0</v>
      </c>
    </row>
    <row r="194" spans="1:8" ht="13.5" thickBot="1">
      <c r="A194" s="1"/>
      <c r="B194" s="2"/>
      <c r="C194" s="3"/>
      <c r="F194" s="25" t="str">
        <f>F189</f>
        <v xml:space="preserve">2-2 </v>
      </c>
      <c r="G194" s="30"/>
      <c r="H194" s="31">
        <f>(H189-H193)</f>
        <v>10.799999999999999</v>
      </c>
    </row>
    <row r="195" spans="1:8" ht="13.5" thickTop="1">
      <c r="A195" s="1"/>
      <c r="B195" s="2"/>
      <c r="C195" s="3"/>
      <c r="G195" s="29"/>
      <c r="H195" s="29"/>
    </row>
    <row r="196" spans="1:8" ht="13.5" thickBot="1">
      <c r="A196" s="1"/>
      <c r="B196" s="2"/>
      <c r="C196" s="3"/>
      <c r="F196" s="16" t="str">
        <f>Takeoff__SUBSTUCTURE!F630</f>
        <v>3-3</v>
      </c>
      <c r="G196" s="29"/>
      <c r="H196" s="50"/>
    </row>
    <row r="197" spans="1:8">
      <c r="A197" s="1"/>
      <c r="B197" s="2"/>
      <c r="C197" s="3"/>
      <c r="F197" s="5" t="str">
        <f>F190</f>
        <v>less COLUMN</v>
      </c>
      <c r="G197" s="29"/>
      <c r="H197" s="29"/>
    </row>
    <row r="198" spans="1:8">
      <c r="A198" s="1"/>
      <c r="B198" s="2"/>
      <c r="C198" s="3"/>
      <c r="G198" s="29"/>
      <c r="H198" s="29">
        <f>F198*G198</f>
        <v>0</v>
      </c>
    </row>
    <row r="199" spans="1:8">
      <c r="A199" s="1"/>
      <c r="B199" s="2"/>
      <c r="C199" s="3"/>
      <c r="G199" s="29"/>
      <c r="H199" s="29">
        <f>F199*G199</f>
        <v>0</v>
      </c>
    </row>
    <row r="200" spans="1:8" ht="13.5" thickBot="1">
      <c r="A200" s="1"/>
      <c r="B200" s="2"/>
      <c r="C200" s="3"/>
      <c r="G200" s="29"/>
      <c r="H200" s="50">
        <f>SUM(H198:H199)</f>
        <v>0</v>
      </c>
    </row>
    <row r="201" spans="1:8">
      <c r="A201" s="1"/>
      <c r="B201" s="2"/>
      <c r="C201" s="3"/>
      <c r="G201" s="29"/>
      <c r="H201" s="29"/>
    </row>
    <row r="202" spans="1:8" ht="13.5" thickBot="1">
      <c r="A202" s="1"/>
      <c r="B202" s="2"/>
      <c r="C202" s="3"/>
      <c r="F202" s="26" t="str">
        <f>F196</f>
        <v>3-3</v>
      </c>
      <c r="G202" s="31"/>
      <c r="H202" s="46">
        <f>(H196-H200)</f>
        <v>0</v>
      </c>
    </row>
    <row r="203" spans="1:8" ht="13.5" thickTop="1">
      <c r="A203" s="1"/>
      <c r="B203" s="2"/>
      <c r="C203" s="3"/>
      <c r="G203" s="29"/>
      <c r="H203" s="29"/>
    </row>
    <row r="204" spans="1:8">
      <c r="A204" s="1"/>
      <c r="B204" s="2"/>
      <c r="C204" s="3"/>
      <c r="G204" s="29"/>
      <c r="H204" s="29"/>
    </row>
    <row r="205" spans="1:8">
      <c r="A205" s="1"/>
      <c r="B205" s="2"/>
      <c r="C205" s="3"/>
      <c r="F205" s="16" t="str">
        <f>Takeoff__SUBSTUCTURE!F640</f>
        <v>4-4</v>
      </c>
      <c r="G205" s="29"/>
      <c r="H205" s="29">
        <f>Takeoff__SUBSTUCTURE!H640</f>
        <v>15.55</v>
      </c>
    </row>
    <row r="206" spans="1:8">
      <c r="A206" s="1"/>
      <c r="B206" s="2"/>
      <c r="C206" s="3"/>
      <c r="F206" s="5" t="str">
        <f>F197</f>
        <v>less COLUMN</v>
      </c>
      <c r="G206" s="29"/>
      <c r="H206" s="29"/>
    </row>
    <row r="207" spans="1:8">
      <c r="A207" s="1"/>
      <c r="B207" s="2"/>
      <c r="C207" s="3"/>
      <c r="G207" s="29"/>
      <c r="H207" s="29">
        <f>F207*G207</f>
        <v>0</v>
      </c>
    </row>
    <row r="208" spans="1:8" ht="13.5" thickBot="1">
      <c r="A208" s="1"/>
      <c r="B208" s="2"/>
      <c r="C208" s="3"/>
      <c r="F208" s="74" t="str">
        <f>F205</f>
        <v>4-4</v>
      </c>
      <c r="G208" s="44"/>
      <c r="H208" s="46">
        <f>(H205-H207)*2</f>
        <v>31.1</v>
      </c>
    </row>
    <row r="209" spans="1:8" ht="13.5" thickTop="1">
      <c r="A209" s="1"/>
      <c r="B209" s="2"/>
      <c r="C209" s="3"/>
      <c r="G209" s="29"/>
      <c r="H209" s="29"/>
    </row>
    <row r="210" spans="1:8">
      <c r="A210" s="1"/>
      <c r="B210" s="2"/>
      <c r="C210" s="3"/>
      <c r="G210" s="29"/>
      <c r="H210" s="29"/>
    </row>
    <row r="211" spans="1:8">
      <c r="A211" s="1"/>
      <c r="B211" s="2"/>
      <c r="C211" s="3"/>
      <c r="F211" s="73" t="str">
        <f>Takeoff__SUBSTUCTURE!F646</f>
        <v>5-5</v>
      </c>
      <c r="G211" s="29"/>
      <c r="H211" s="29">
        <f>Takeoff__SUBSTUCTURE!H646</f>
        <v>4.5999999999999996</v>
      </c>
    </row>
    <row r="212" spans="1:8">
      <c r="A212" s="1"/>
      <c r="B212" s="2"/>
      <c r="C212" s="3"/>
      <c r="F212" s="5" t="str">
        <f>F206</f>
        <v>less COLUMN</v>
      </c>
      <c r="G212" s="29"/>
      <c r="H212" s="29"/>
    </row>
    <row r="213" spans="1:8">
      <c r="A213" s="1"/>
      <c r="B213" s="2"/>
      <c r="C213" s="3"/>
      <c r="G213" s="29"/>
      <c r="H213" s="29">
        <f>F213*G213</f>
        <v>0</v>
      </c>
    </row>
    <row r="214" spans="1:8">
      <c r="A214" s="1"/>
      <c r="B214" s="2"/>
      <c r="C214" s="3"/>
      <c r="G214" s="29"/>
      <c r="H214" s="29">
        <f>F214*G214</f>
        <v>0</v>
      </c>
    </row>
    <row r="215" spans="1:8">
      <c r="A215" s="1"/>
      <c r="B215" s="2"/>
      <c r="C215" s="3"/>
      <c r="G215" s="29"/>
      <c r="H215" s="29">
        <f>F215*G215</f>
        <v>0</v>
      </c>
    </row>
    <row r="216" spans="1:8" ht="13.5" thickBot="1">
      <c r="A216" s="1"/>
      <c r="B216" s="2"/>
      <c r="C216" s="3"/>
      <c r="G216" s="29"/>
      <c r="H216" s="30">
        <f>SUM(H213:H215)</f>
        <v>0</v>
      </c>
    </row>
    <row r="217" spans="1:8" ht="14.25" thickTop="1" thickBot="1">
      <c r="A217" s="1"/>
      <c r="B217" s="2"/>
      <c r="C217" s="3"/>
      <c r="F217" s="13" t="str">
        <f>F211</f>
        <v>5-5</v>
      </c>
      <c r="G217" s="44"/>
      <c r="H217" s="59">
        <f>(H211-H216)*2</f>
        <v>9.1999999999999993</v>
      </c>
    </row>
    <row r="218" spans="1:8" ht="13.5" thickTop="1">
      <c r="A218" s="1"/>
      <c r="B218" s="2"/>
      <c r="C218" s="3"/>
      <c r="G218" s="29"/>
      <c r="H218" s="29"/>
    </row>
    <row r="219" spans="1:8">
      <c r="A219" s="1"/>
      <c r="B219" s="2"/>
      <c r="C219" s="3"/>
      <c r="F219" s="58" t="str">
        <f>Takeoff__SUBSTUCTURE!F653</f>
        <v xml:space="preserve">6-6 </v>
      </c>
      <c r="G219" s="29"/>
      <c r="H219" s="29">
        <f>Takeoff__SUBSTUCTURE!H653</f>
        <v>6.6</v>
      </c>
    </row>
    <row r="220" spans="1:8">
      <c r="A220" s="1"/>
      <c r="B220" s="2"/>
      <c r="C220" s="3"/>
      <c r="F220" s="5" t="str">
        <f>F212</f>
        <v>less COLUMN</v>
      </c>
      <c r="G220" s="29"/>
      <c r="H220" s="29"/>
    </row>
    <row r="221" spans="1:8">
      <c r="A221" s="1"/>
      <c r="B221" s="2"/>
      <c r="C221" s="3"/>
      <c r="G221" s="29"/>
      <c r="H221" s="29">
        <f>F221*G221</f>
        <v>0</v>
      </c>
    </row>
    <row r="222" spans="1:8" ht="13.5" thickBot="1">
      <c r="A222" s="1"/>
      <c r="B222" s="2"/>
      <c r="C222" s="3"/>
      <c r="F222" s="17" t="str">
        <f>F219</f>
        <v xml:space="preserve">6-6 </v>
      </c>
      <c r="G222" s="44"/>
      <c r="H222" s="46">
        <f>(H219-H221)</f>
        <v>6.6</v>
      </c>
    </row>
    <row r="223" spans="1:8" ht="13.5" thickTop="1">
      <c r="A223" s="1"/>
      <c r="B223" s="2"/>
      <c r="C223" s="3"/>
      <c r="G223" s="29"/>
      <c r="H223" s="29"/>
    </row>
    <row r="224" spans="1:8">
      <c r="A224" s="1"/>
      <c r="B224" s="2"/>
      <c r="C224" s="3"/>
      <c r="F224" s="71"/>
      <c r="G224" s="41"/>
      <c r="H224" s="61"/>
    </row>
    <row r="225" spans="1:8" ht="13.5" thickBot="1">
      <c r="A225" s="1"/>
      <c r="B225" s="2"/>
      <c r="C225" s="3"/>
      <c r="F225" s="71" t="str">
        <f>Takeoff__SUBSTUCTURE!F659</f>
        <v xml:space="preserve">7-7 </v>
      </c>
      <c r="G225" s="41"/>
      <c r="H225" s="46">
        <f>Takeoff__SUBSTUCTURE!H659</f>
        <v>3.8250000000000002</v>
      </c>
    </row>
    <row r="226" spans="1:8" ht="13.5" thickTop="1">
      <c r="A226" s="1"/>
      <c r="B226" s="2"/>
      <c r="C226" s="3"/>
      <c r="G226" s="29"/>
      <c r="H226" s="29"/>
    </row>
    <row r="227" spans="1:8">
      <c r="A227" s="1"/>
      <c r="B227" s="2"/>
      <c r="C227" s="3"/>
      <c r="F227" s="16" t="str">
        <f>F220</f>
        <v>less COLUMN</v>
      </c>
      <c r="G227" s="29"/>
      <c r="H227" s="29"/>
    </row>
    <row r="228" spans="1:8">
      <c r="A228" s="1"/>
      <c r="B228" s="2"/>
      <c r="C228" s="3"/>
      <c r="G228" s="29"/>
      <c r="H228" s="29"/>
    </row>
    <row r="229" spans="1:8">
      <c r="A229" s="1"/>
      <c r="B229" s="2"/>
      <c r="C229" s="3"/>
      <c r="G229" s="29"/>
      <c r="H229" s="29">
        <f>F229*G229</f>
        <v>0</v>
      </c>
    </row>
    <row r="230" spans="1:8" ht="13.5" thickBot="1">
      <c r="A230" s="1"/>
      <c r="B230" s="2"/>
      <c r="C230" s="3"/>
      <c r="F230" s="17" t="str">
        <f>F225</f>
        <v xml:space="preserve">7-7 </v>
      </c>
      <c r="G230" s="44"/>
      <c r="H230" s="46">
        <f>(H225-H229)</f>
        <v>3.8250000000000002</v>
      </c>
    </row>
    <row r="231" spans="1:8" ht="13.5" thickTop="1">
      <c r="A231" s="1"/>
      <c r="B231" s="2"/>
      <c r="C231" s="3"/>
      <c r="G231" s="29"/>
      <c r="H231" s="29"/>
    </row>
    <row r="232" spans="1:8">
      <c r="A232" s="1"/>
      <c r="B232" s="2"/>
      <c r="C232" s="3"/>
      <c r="F232" s="15" t="str">
        <f>Takeoff__SUBSTUCTURE!F669</f>
        <v>8-8</v>
      </c>
      <c r="G232" s="29"/>
      <c r="H232" s="29"/>
    </row>
    <row r="233" spans="1:8">
      <c r="A233" s="1"/>
      <c r="B233" s="2"/>
      <c r="C233" s="3"/>
      <c r="F233" s="15"/>
      <c r="G233" s="29"/>
      <c r="H233" s="29"/>
    </row>
    <row r="234" spans="1:8">
      <c r="A234" s="1"/>
      <c r="B234" s="2"/>
      <c r="C234" s="3"/>
      <c r="F234" s="15"/>
      <c r="G234" s="29"/>
      <c r="H234" s="29"/>
    </row>
    <row r="235" spans="1:8" ht="13.5" thickBot="1">
      <c r="A235" s="1"/>
      <c r="B235" s="2"/>
      <c r="C235" s="3"/>
      <c r="F235" s="15"/>
      <c r="G235" s="29"/>
      <c r="H235" s="30">
        <f>SUM(H232:H234)</f>
        <v>0</v>
      </c>
    </row>
    <row r="236" spans="1:8" ht="13.5" thickTop="1">
      <c r="A236" s="1"/>
      <c r="B236" s="2"/>
      <c r="C236" s="3"/>
      <c r="F236" s="16" t="s">
        <v>22</v>
      </c>
      <c r="G236" s="29"/>
      <c r="H236" s="29"/>
    </row>
    <row r="237" spans="1:8">
      <c r="A237" s="1"/>
      <c r="B237" s="2"/>
      <c r="C237" s="3"/>
      <c r="G237" s="29"/>
      <c r="H237" s="29">
        <f>F237*G237</f>
        <v>0</v>
      </c>
    </row>
    <row r="238" spans="1:8">
      <c r="A238" s="1"/>
      <c r="B238" s="2"/>
      <c r="C238" s="3"/>
      <c r="G238" s="29"/>
      <c r="H238" s="29"/>
    </row>
    <row r="239" spans="1:8" ht="13.5" thickBot="1">
      <c r="A239" s="1"/>
      <c r="B239" s="2"/>
      <c r="C239" s="3"/>
      <c r="G239" s="29"/>
      <c r="H239" s="30">
        <f>SUM(H237)</f>
        <v>0</v>
      </c>
    </row>
    <row r="240" spans="1:8" ht="13.5" thickTop="1">
      <c r="A240" s="1"/>
      <c r="B240" s="2"/>
      <c r="C240" s="3"/>
      <c r="G240" s="29"/>
      <c r="H240" s="29"/>
    </row>
    <row r="241" spans="1:8" ht="13.5" thickBot="1">
      <c r="A241" s="1"/>
      <c r="B241" s="2"/>
      <c r="C241" s="3"/>
      <c r="F241" s="17" t="str">
        <f>F232</f>
        <v>8-8</v>
      </c>
      <c r="G241" s="44"/>
      <c r="H241" s="47">
        <f>(H235-H239)</f>
        <v>0</v>
      </c>
    </row>
    <row r="242" spans="1:8" ht="13.5" thickTop="1">
      <c r="A242" s="1"/>
      <c r="B242" s="2"/>
      <c r="C242" s="3"/>
      <c r="F242" s="60"/>
      <c r="G242" s="41"/>
      <c r="H242" s="61"/>
    </row>
    <row r="243" spans="1:8">
      <c r="A243" s="1"/>
      <c r="B243" s="2"/>
      <c r="C243" s="3"/>
      <c r="F243" s="60"/>
      <c r="G243" s="41"/>
      <c r="H243" s="61"/>
    </row>
    <row r="244" spans="1:8">
      <c r="A244" s="1"/>
      <c r="B244" s="2"/>
      <c r="C244" s="3"/>
      <c r="F244" s="60" t="s">
        <v>118</v>
      </c>
      <c r="G244" s="41"/>
      <c r="H244" s="61"/>
    </row>
    <row r="245" spans="1:8">
      <c r="A245" s="1"/>
      <c r="B245" s="2"/>
      <c r="C245" s="3"/>
      <c r="F245" s="60" t="str">
        <f>F84</f>
        <v>A-A</v>
      </c>
      <c r="G245" s="41">
        <f>H84</f>
        <v>8.35</v>
      </c>
      <c r="H245" s="61"/>
    </row>
    <row r="246" spans="1:8">
      <c r="A246" s="1"/>
      <c r="B246" s="2"/>
      <c r="C246" s="3"/>
      <c r="F246" s="60" t="str">
        <f>F91</f>
        <v>B-B</v>
      </c>
      <c r="G246" s="41">
        <f>H91</f>
        <v>0</v>
      </c>
      <c r="H246" s="61"/>
    </row>
    <row r="247" spans="1:8">
      <c r="A247" s="1"/>
      <c r="B247" s="2"/>
      <c r="C247" s="3"/>
      <c r="F247" s="60" t="str">
        <f>F101</f>
        <v>C-C</v>
      </c>
      <c r="G247" s="41">
        <f>H101</f>
        <v>3.0249999999999999</v>
      </c>
      <c r="H247" s="61"/>
    </row>
    <row r="248" spans="1:8">
      <c r="A248" s="1"/>
      <c r="B248" s="2"/>
      <c r="C248" s="3"/>
      <c r="F248" s="60" t="str">
        <f>F109</f>
        <v>D-D</v>
      </c>
      <c r="G248" s="41">
        <f>H109</f>
        <v>0</v>
      </c>
      <c r="H248" s="61"/>
    </row>
    <row r="249" spans="1:8">
      <c r="A249" s="1"/>
      <c r="B249" s="2"/>
      <c r="C249" s="3"/>
      <c r="F249" s="60" t="str">
        <f>F115</f>
        <v>E-E</v>
      </c>
      <c r="G249" s="41">
        <f>H115</f>
        <v>15.425000000000001</v>
      </c>
      <c r="H249" s="61"/>
    </row>
    <row r="250" spans="1:8">
      <c r="A250" s="1"/>
      <c r="B250" s="2"/>
      <c r="C250" s="3"/>
      <c r="F250" s="60" t="str">
        <f>F121</f>
        <v>F-F</v>
      </c>
      <c r="G250" s="41">
        <f>H121</f>
        <v>0</v>
      </c>
      <c r="H250" s="61"/>
    </row>
    <row r="251" spans="1:8">
      <c r="A251" s="1"/>
      <c r="B251" s="2"/>
      <c r="C251" s="3"/>
      <c r="F251" s="60" t="str">
        <f>F128</f>
        <v>G-G</v>
      </c>
      <c r="G251" s="41">
        <f>H128</f>
        <v>8.75</v>
      </c>
      <c r="H251" s="61"/>
    </row>
    <row r="252" spans="1:8">
      <c r="A252" s="1"/>
      <c r="B252" s="2"/>
      <c r="C252" s="3"/>
      <c r="F252" s="60" t="str">
        <f>F138</f>
        <v>H-H</v>
      </c>
      <c r="G252" s="41">
        <f>H138</f>
        <v>0</v>
      </c>
      <c r="H252" s="61"/>
    </row>
    <row r="253" spans="1:8">
      <c r="A253" s="1"/>
      <c r="B253" s="2"/>
      <c r="C253" s="3"/>
      <c r="F253" s="60" t="str">
        <f>F151</f>
        <v>J-J</v>
      </c>
      <c r="G253" s="41">
        <f>H151</f>
        <v>12.25</v>
      </c>
      <c r="H253" s="61"/>
    </row>
    <row r="254" spans="1:8">
      <c r="A254" s="1"/>
      <c r="B254" s="2"/>
      <c r="C254" s="3"/>
      <c r="F254" s="60" t="str">
        <f>F160</f>
        <v>K-K</v>
      </c>
      <c r="G254" s="41">
        <f>H160</f>
        <v>3.3999999999999995</v>
      </c>
      <c r="H254" s="61"/>
    </row>
    <row r="255" spans="1:8">
      <c r="A255" s="1"/>
      <c r="B255" s="2"/>
      <c r="C255" s="3"/>
      <c r="F255" s="60" t="str">
        <f>F174</f>
        <v>L-L</v>
      </c>
      <c r="G255" s="41">
        <f>H171</f>
        <v>12.549999999999999</v>
      </c>
      <c r="H255" s="61"/>
    </row>
    <row r="256" spans="1:8">
      <c r="A256" s="1"/>
      <c r="B256" s="2"/>
      <c r="C256" s="3"/>
      <c r="F256" s="60"/>
      <c r="G256" s="41"/>
      <c r="H256" s="61"/>
    </row>
    <row r="257" spans="1:10">
      <c r="A257" s="1"/>
      <c r="B257" s="2"/>
      <c r="C257" s="3"/>
      <c r="F257" s="60"/>
      <c r="G257" s="41"/>
      <c r="H257" s="61"/>
    </row>
    <row r="258" spans="1:10">
      <c r="A258" s="1"/>
      <c r="B258" s="2"/>
      <c r="C258" s="3"/>
      <c r="F258" s="60" t="str">
        <f>F187</f>
        <v xml:space="preserve">1-1. </v>
      </c>
      <c r="G258" s="41">
        <f>H187</f>
        <v>4.6500000000000004</v>
      </c>
      <c r="H258" s="61"/>
    </row>
    <row r="259" spans="1:10">
      <c r="A259" s="1"/>
      <c r="B259" s="2"/>
      <c r="C259" s="3"/>
      <c r="F259" s="60" t="str">
        <f>F194</f>
        <v xml:space="preserve">2-2 </v>
      </c>
      <c r="G259" s="41">
        <f>H194</f>
        <v>10.799999999999999</v>
      </c>
      <c r="H259" s="61"/>
    </row>
    <row r="260" spans="1:10">
      <c r="A260" s="1"/>
      <c r="B260" s="2"/>
      <c r="C260" s="3"/>
      <c r="F260" s="60" t="str">
        <f>F202</f>
        <v>3-3</v>
      </c>
      <c r="G260" s="41">
        <f>H202</f>
        <v>0</v>
      </c>
      <c r="H260" s="61"/>
    </row>
    <row r="261" spans="1:10">
      <c r="A261" s="1"/>
      <c r="B261" s="2"/>
      <c r="C261" s="3"/>
      <c r="F261" s="60" t="str">
        <f>F208</f>
        <v>4-4</v>
      </c>
      <c r="G261" s="41">
        <f>H208</f>
        <v>31.1</v>
      </c>
      <c r="H261" s="61"/>
    </row>
    <row r="262" spans="1:10">
      <c r="A262" s="1"/>
      <c r="B262" s="2"/>
      <c r="C262" s="3"/>
      <c r="F262" s="60" t="str">
        <f>F217</f>
        <v>5-5</v>
      </c>
      <c r="G262" s="41">
        <f>H217</f>
        <v>9.1999999999999993</v>
      </c>
      <c r="H262" s="61"/>
    </row>
    <row r="263" spans="1:10">
      <c r="A263" s="1"/>
      <c r="B263" s="2"/>
      <c r="C263" s="3"/>
      <c r="F263" s="60" t="str">
        <f>F222</f>
        <v xml:space="preserve">6-6 </v>
      </c>
      <c r="G263" s="41">
        <f>H222</f>
        <v>6.6</v>
      </c>
      <c r="H263" s="61"/>
    </row>
    <row r="264" spans="1:10">
      <c r="A264" s="1"/>
      <c r="B264" s="2"/>
      <c r="C264" s="3"/>
      <c r="F264" s="60" t="str">
        <f>F230</f>
        <v xml:space="preserve">7-7 </v>
      </c>
      <c r="G264" s="41">
        <f>H230</f>
        <v>3.8250000000000002</v>
      </c>
      <c r="H264" s="61"/>
    </row>
    <row r="265" spans="1:10">
      <c r="A265" s="1"/>
      <c r="B265" s="2"/>
      <c r="C265" s="3"/>
      <c r="F265" s="60" t="str">
        <f>F241</f>
        <v>8-8</v>
      </c>
      <c r="G265" s="41">
        <f>H241</f>
        <v>0</v>
      </c>
      <c r="H265" s="61"/>
    </row>
    <row r="266" spans="1:10" ht="13.5" thickBot="1">
      <c r="A266" s="1"/>
      <c r="B266" s="2"/>
      <c r="C266" s="3"/>
      <c r="F266" s="60"/>
      <c r="G266" s="75">
        <f>SUM(G245:G265)</f>
        <v>129.92499999999998</v>
      </c>
      <c r="H266" s="61"/>
    </row>
    <row r="267" spans="1:10">
      <c r="A267" s="1"/>
      <c r="B267" s="2"/>
      <c r="C267" s="3"/>
      <c r="F267" s="60"/>
      <c r="G267" s="41"/>
      <c r="H267" s="61"/>
    </row>
    <row r="268" spans="1:10">
      <c r="A268" s="1"/>
      <c r="B268" s="2"/>
      <c r="C268" s="3"/>
      <c r="F268" s="60"/>
      <c r="G268" s="41"/>
      <c r="H268" s="61"/>
    </row>
    <row r="269" spans="1:10">
      <c r="A269" s="1"/>
      <c r="B269" s="2"/>
      <c r="C269" s="3"/>
      <c r="F269" s="76" t="str">
        <f>F70</f>
        <v>Blockwork</v>
      </c>
      <c r="G269" s="41"/>
      <c r="H269" s="61"/>
    </row>
    <row r="270" spans="1:10">
      <c r="A270" s="1"/>
      <c r="B270" s="2"/>
      <c r="C270" s="3"/>
      <c r="G270" s="41"/>
      <c r="H270" s="61"/>
      <c r="I270" s="1265" t="s">
        <v>138</v>
      </c>
      <c r="J270" s="1265"/>
    </row>
    <row r="271" spans="1:10">
      <c r="A271" s="1"/>
      <c r="B271" s="2"/>
      <c r="C271" s="3"/>
      <c r="D271" s="21">
        <f>G266</f>
        <v>129.92499999999998</v>
      </c>
      <c r="G271" s="80" t="s">
        <v>130</v>
      </c>
      <c r="H271" s="29"/>
      <c r="I271" s="29"/>
      <c r="J271" s="29"/>
    </row>
    <row r="272" spans="1:10" ht="13.5" thickBot="1">
      <c r="A272" s="1"/>
      <c r="B272" s="2"/>
      <c r="C272" s="3"/>
      <c r="D272" s="11">
        <f>H272</f>
        <v>3.8780000000000001</v>
      </c>
      <c r="G272" s="80">
        <f>2.793+1.085</f>
        <v>3.8780000000000001</v>
      </c>
      <c r="H272" s="31">
        <f>G272</f>
        <v>3.8780000000000001</v>
      </c>
      <c r="I272" s="29"/>
      <c r="J272" s="29"/>
    </row>
    <row r="273" spans="1:10" ht="14.25" thickTop="1" thickBot="1">
      <c r="A273" s="1"/>
      <c r="B273" s="2"/>
      <c r="C273" s="3"/>
      <c r="E273" s="12">
        <f>D271*D272</f>
        <v>503.84914999999995</v>
      </c>
      <c r="G273" s="29"/>
      <c r="H273" s="29"/>
      <c r="I273" s="29"/>
      <c r="J273" s="29"/>
    </row>
    <row r="274" spans="1:10" ht="13.5" thickTop="1">
      <c r="A274" s="1"/>
      <c r="B274" s="2"/>
      <c r="C274" s="3"/>
      <c r="E274" s="24"/>
      <c r="G274" s="29"/>
      <c r="H274" s="29"/>
      <c r="I274" s="29"/>
      <c r="J274" s="29"/>
    </row>
    <row r="275" spans="1:10">
      <c r="C275" s="32">
        <v>0.5</v>
      </c>
      <c r="D275" s="4">
        <f>I276</f>
        <v>0</v>
      </c>
      <c r="I275" s="29"/>
      <c r="J275" s="29"/>
    </row>
    <row r="276" spans="1:10" ht="13.5" thickBot="1">
      <c r="D276" s="4">
        <v>2.3820000000000001</v>
      </c>
      <c r="I276" s="30">
        <f>SUM(I271:I275)</f>
        <v>0</v>
      </c>
      <c r="J276" s="30">
        <f>SUM(J271:J275)</f>
        <v>0</v>
      </c>
    </row>
    <row r="277" spans="1:10" ht="14.25" thickTop="1" thickBot="1">
      <c r="E277" s="12">
        <f>B275*C275*D275*D276</f>
        <v>0</v>
      </c>
      <c r="F277" s="5" t="s">
        <v>138</v>
      </c>
    </row>
    <row r="278" spans="1:10" ht="13.5" thickTop="1"/>
    <row r="287" spans="1:10">
      <c r="F287" s="9" t="s">
        <v>89</v>
      </c>
      <c r="H287" s="38" t="s">
        <v>60</v>
      </c>
      <c r="I287" s="38" t="s">
        <v>50</v>
      </c>
    </row>
    <row r="288" spans="1:10">
      <c r="F288" s="9" t="s">
        <v>90</v>
      </c>
      <c r="G288" s="5">
        <v>3</v>
      </c>
      <c r="H288" s="5">
        <v>0.75</v>
      </c>
      <c r="I288" s="5">
        <v>1.5</v>
      </c>
      <c r="J288" s="5">
        <f>G288*H288*I288</f>
        <v>3.375</v>
      </c>
    </row>
    <row r="289" spans="4:10">
      <c r="F289" s="9" t="s">
        <v>91</v>
      </c>
      <c r="G289" s="5">
        <v>11</v>
      </c>
      <c r="H289" s="5">
        <v>1.2</v>
      </c>
      <c r="I289" s="5">
        <v>1.8</v>
      </c>
      <c r="J289" s="5">
        <f t="shared" ref="J289:J295" si="1">G289*H289*I289</f>
        <v>23.759999999999998</v>
      </c>
    </row>
    <row r="290" spans="4:10">
      <c r="F290" s="9" t="s">
        <v>92</v>
      </c>
      <c r="J290" s="5">
        <f t="shared" si="1"/>
        <v>0</v>
      </c>
    </row>
    <row r="291" spans="4:10">
      <c r="F291" s="9" t="s">
        <v>93</v>
      </c>
      <c r="G291" s="5">
        <v>1</v>
      </c>
      <c r="H291" s="5">
        <v>1.2</v>
      </c>
      <c r="I291" s="5">
        <v>2.7250000000000001</v>
      </c>
      <c r="J291" s="5">
        <f t="shared" si="1"/>
        <v>3.27</v>
      </c>
    </row>
    <row r="292" spans="4:10">
      <c r="F292" s="9" t="s">
        <v>131</v>
      </c>
      <c r="J292" s="5">
        <f t="shared" si="1"/>
        <v>0</v>
      </c>
    </row>
    <row r="293" spans="4:10">
      <c r="F293" s="9" t="s">
        <v>132</v>
      </c>
      <c r="G293" s="5">
        <v>3</v>
      </c>
      <c r="H293" s="5">
        <v>2.1</v>
      </c>
      <c r="I293" s="5">
        <v>0.75</v>
      </c>
      <c r="J293" s="5">
        <f t="shared" si="1"/>
        <v>4.7250000000000005</v>
      </c>
    </row>
    <row r="294" spans="4:10">
      <c r="F294" s="9" t="s">
        <v>94</v>
      </c>
      <c r="G294" s="5">
        <v>6</v>
      </c>
      <c r="H294" s="5">
        <v>2.1</v>
      </c>
      <c r="I294" s="5">
        <v>0.95</v>
      </c>
      <c r="J294" s="5">
        <f t="shared" si="1"/>
        <v>11.97</v>
      </c>
    </row>
    <row r="295" spans="4:10">
      <c r="F295" s="9" t="s">
        <v>133</v>
      </c>
      <c r="J295" s="5">
        <f t="shared" si="1"/>
        <v>0</v>
      </c>
    </row>
    <row r="296" spans="4:10" ht="13.5" thickBot="1">
      <c r="F296" s="9"/>
      <c r="J296" s="10">
        <f>SUM(J288:J295)</f>
        <v>47.099999999999994</v>
      </c>
    </row>
    <row r="297" spans="4:10" ht="13.5" thickTop="1">
      <c r="D297" s="21">
        <f>D271</f>
        <v>129.92499999999998</v>
      </c>
    </row>
    <row r="298" spans="4:10">
      <c r="D298" s="21">
        <f>D272</f>
        <v>3.8780000000000001</v>
      </c>
    </row>
    <row r="299" spans="4:10" ht="13.5" thickBot="1">
      <c r="E299" s="8">
        <f>D297*D298</f>
        <v>503.84914999999995</v>
      </c>
    </row>
    <row r="300" spans="4:10" ht="13.5" thickTop="1">
      <c r="E300" s="4">
        <f>J296</f>
        <v>47.099999999999994</v>
      </c>
    </row>
    <row r="301" spans="4:10" ht="13.5" thickBot="1">
      <c r="E301" s="12">
        <f>E299-E300</f>
        <v>456.74914999999999</v>
      </c>
      <c r="F301" s="5" t="s">
        <v>9</v>
      </c>
    </row>
    <row r="302" spans="4:10" ht="13.5" thickTop="1"/>
    <row r="304" spans="4:10">
      <c r="F304" s="6" t="str">
        <f>F7</f>
        <v>Concrete Beam</v>
      </c>
    </row>
    <row r="305" spans="3:10">
      <c r="G305" s="80" t="s">
        <v>148</v>
      </c>
      <c r="H305" s="5" t="s">
        <v>149</v>
      </c>
    </row>
    <row r="306" spans="3:10">
      <c r="D306" s="4">
        <f>D271</f>
        <v>129.92499999999998</v>
      </c>
      <c r="G306" s="5">
        <f>650.21/0.3</f>
        <v>2167.3666666666668</v>
      </c>
      <c r="H306" s="5">
        <f>(0.25*4)+0.1</f>
        <v>1.1000000000000001</v>
      </c>
    </row>
    <row r="307" spans="3:10">
      <c r="D307" s="4">
        <v>0.15</v>
      </c>
    </row>
    <row r="308" spans="3:10">
      <c r="D308" s="7">
        <v>0.3</v>
      </c>
    </row>
    <row r="309" spans="3:10" ht="13.5" thickBot="1">
      <c r="E309" s="12">
        <f>D306*D307*D308</f>
        <v>5.8466249999999986</v>
      </c>
      <c r="F309" s="5" t="s">
        <v>43</v>
      </c>
    </row>
    <row r="310" spans="3:10" ht="13.5" thickTop="1">
      <c r="F310" s="6"/>
    </row>
    <row r="311" spans="3:10">
      <c r="C311" s="5"/>
      <c r="D311" s="5"/>
      <c r="E311" s="5"/>
      <c r="F311" s="6" t="s">
        <v>150</v>
      </c>
    </row>
    <row r="312" spans="3:10">
      <c r="C312" s="5">
        <v>4</v>
      </c>
      <c r="D312" s="29">
        <f>D306</f>
        <v>129.92499999999998</v>
      </c>
      <c r="E312" s="37">
        <f>C312*D312</f>
        <v>519.69999999999993</v>
      </c>
      <c r="F312" s="6">
        <v>1.5760000000000001</v>
      </c>
    </row>
    <row r="313" spans="3:10">
      <c r="C313" s="5"/>
      <c r="D313" s="29"/>
      <c r="E313" s="37"/>
      <c r="F313" s="6"/>
    </row>
    <row r="314" spans="3:10" ht="13.5" thickBot="1">
      <c r="E314" s="12">
        <f>E312*F312</f>
        <v>819.04719999999998</v>
      </c>
      <c r="F314" s="6"/>
    </row>
    <row r="315" spans="3:10" ht="13.5" thickTop="1">
      <c r="C315" s="32">
        <v>2168</v>
      </c>
      <c r="D315" s="4">
        <v>1.1000000000000001</v>
      </c>
      <c r="F315" s="6"/>
    </row>
    <row r="316" spans="3:10">
      <c r="E316" s="37">
        <f>C315*D315</f>
        <v>2384.8000000000002</v>
      </c>
      <c r="F316" s="6">
        <v>0.222</v>
      </c>
    </row>
    <row r="317" spans="3:10" ht="13.5" thickBot="1">
      <c r="E317" s="12">
        <f>E316*F316</f>
        <v>529.42560000000003</v>
      </c>
      <c r="F317" s="6"/>
    </row>
    <row r="318" spans="3:10" ht="13.5" thickTop="1">
      <c r="F318" s="6" t="s">
        <v>135</v>
      </c>
    </row>
    <row r="320" spans="3:10">
      <c r="G320" s="5">
        <v>2</v>
      </c>
      <c r="H320" s="5">
        <v>0.3</v>
      </c>
      <c r="I320" s="5">
        <f>G320*H320</f>
        <v>0.6</v>
      </c>
      <c r="J320" s="5" t="s">
        <v>136</v>
      </c>
    </row>
    <row r="321" spans="4:11">
      <c r="I321" s="5">
        <v>0.15</v>
      </c>
      <c r="J321" s="5" t="s">
        <v>137</v>
      </c>
    </row>
    <row r="322" spans="4:11" ht="13.5" thickBot="1">
      <c r="D322" s="4">
        <f>D306</f>
        <v>129.92499999999998</v>
      </c>
      <c r="I322" s="10">
        <f>SUM(I320:I321)</f>
        <v>0.75</v>
      </c>
    </row>
    <row r="323" spans="4:11" ht="13.5" thickTop="1">
      <c r="D323" s="4">
        <f>I322</f>
        <v>0.75</v>
      </c>
    </row>
    <row r="324" spans="4:11" ht="13.5" thickBot="1">
      <c r="E324" s="12">
        <f>D322*D323</f>
        <v>97.443749999999994</v>
      </c>
      <c r="F324" s="5" t="s">
        <v>96</v>
      </c>
    </row>
    <row r="325" spans="4:11" ht="13.5" thickTop="1"/>
    <row r="326" spans="4:11">
      <c r="F326" s="6" t="str">
        <f>F10</f>
        <v>Window / Door frames</v>
      </c>
    </row>
    <row r="327" spans="4:11">
      <c r="F327" s="9" t="s">
        <v>89</v>
      </c>
      <c r="H327" s="38" t="s">
        <v>99</v>
      </c>
      <c r="I327" s="38" t="s">
        <v>97</v>
      </c>
      <c r="J327" s="38" t="s">
        <v>98</v>
      </c>
    </row>
    <row r="328" spans="4:11">
      <c r="F328" s="9" t="str">
        <f t="shared" ref="F328:F332" si="2">F288</f>
        <v>w1</v>
      </c>
      <c r="H328" s="5">
        <v>5</v>
      </c>
      <c r="I328" s="5">
        <f>I288</f>
        <v>1.5</v>
      </c>
      <c r="J328" s="5">
        <f>H288</f>
        <v>0.75</v>
      </c>
      <c r="K328" s="5">
        <f>G328*((H328*I328)+(3*J328))</f>
        <v>0</v>
      </c>
    </row>
    <row r="329" spans="4:11">
      <c r="F329" s="9" t="str">
        <f t="shared" si="2"/>
        <v>w2</v>
      </c>
      <c r="H329" s="5">
        <v>4</v>
      </c>
      <c r="I329" s="5">
        <f>I289</f>
        <v>1.8</v>
      </c>
      <c r="J329" s="5">
        <f>H289</f>
        <v>1.2</v>
      </c>
      <c r="K329" s="5">
        <f>G329*((H329*I329)+(3*J329))</f>
        <v>0</v>
      </c>
    </row>
    <row r="330" spans="4:11">
      <c r="F330" s="9" t="str">
        <f t="shared" si="2"/>
        <v>w3</v>
      </c>
      <c r="H330" s="5">
        <v>3</v>
      </c>
      <c r="I330" s="5">
        <f>I290</f>
        <v>0</v>
      </c>
      <c r="J330" s="5">
        <f>H290</f>
        <v>0</v>
      </c>
      <c r="K330" s="5">
        <f>G330*((H330*I330)+(3*J330))</f>
        <v>0</v>
      </c>
    </row>
    <row r="331" spans="4:11">
      <c r="F331" s="9" t="str">
        <f t="shared" si="2"/>
        <v>w4</v>
      </c>
      <c r="H331" s="5">
        <v>3</v>
      </c>
      <c r="I331" s="5">
        <f>I291</f>
        <v>2.7250000000000001</v>
      </c>
      <c r="J331" s="5">
        <f>H291</f>
        <v>1.2</v>
      </c>
      <c r="K331" s="5">
        <f>G331*((H331*I331)+(3*J331))</f>
        <v>0</v>
      </c>
    </row>
    <row r="332" spans="4:11">
      <c r="F332" s="9" t="str">
        <f t="shared" si="2"/>
        <v>HLW</v>
      </c>
      <c r="H332" s="5">
        <v>2</v>
      </c>
      <c r="I332" s="5">
        <f>I292</f>
        <v>0</v>
      </c>
      <c r="J332" s="5">
        <f>H292</f>
        <v>0</v>
      </c>
      <c r="K332" s="5">
        <f t="shared" ref="K332" si="3">G332*((H332*I332)+(2*J332))</f>
        <v>0</v>
      </c>
    </row>
    <row r="333" spans="4:11" ht="13.5" thickBot="1">
      <c r="F333" s="9" t="str">
        <f>F293</f>
        <v>D 1</v>
      </c>
      <c r="K333" s="10">
        <f>SUM(K328:K332)</f>
        <v>0</v>
      </c>
    </row>
    <row r="334" spans="4:11" ht="13.5" thickTop="1">
      <c r="F334" s="9" t="str">
        <f>F294</f>
        <v>D2</v>
      </c>
      <c r="G334" s="5">
        <v>6</v>
      </c>
      <c r="H334" s="5">
        <v>2</v>
      </c>
      <c r="I334" s="5">
        <f t="shared" ref="I334:J336" si="4">H293</f>
        <v>2.1</v>
      </c>
      <c r="J334" s="5">
        <v>0.9</v>
      </c>
      <c r="K334" s="5">
        <f>G334*(((H334*I334)+(2*J334)))+0.6</f>
        <v>36.6</v>
      </c>
    </row>
    <row r="335" spans="4:11">
      <c r="F335" s="9" t="str">
        <f>F295</f>
        <v>D3</v>
      </c>
      <c r="G335" s="5">
        <v>3</v>
      </c>
      <c r="H335" s="5">
        <v>2</v>
      </c>
      <c r="I335" s="5">
        <f t="shared" si="4"/>
        <v>2.1</v>
      </c>
      <c r="J335" s="5">
        <v>0.75</v>
      </c>
      <c r="K335" s="5">
        <f t="shared" ref="K335:K336" si="5">G335*(((H335*I335)+(2*J335)))</f>
        <v>17.100000000000001</v>
      </c>
    </row>
    <row r="336" spans="4:11">
      <c r="F336" s="9" t="s">
        <v>94</v>
      </c>
      <c r="H336" s="5">
        <v>2</v>
      </c>
      <c r="I336" s="5">
        <f t="shared" si="4"/>
        <v>0</v>
      </c>
      <c r="J336" s="5">
        <f t="shared" si="4"/>
        <v>0</v>
      </c>
      <c r="K336" s="5">
        <f t="shared" si="5"/>
        <v>0</v>
      </c>
    </row>
    <row r="338" spans="6:11" ht="13.5" thickBot="1">
      <c r="K338" s="10">
        <f>SUM(K335:K337)</f>
        <v>17.100000000000001</v>
      </c>
    </row>
    <row r="339" spans="6:11" ht="13.5" thickTop="1"/>
    <row r="341" spans="6:11">
      <c r="F341" s="6" t="s">
        <v>292</v>
      </c>
    </row>
    <row r="342" spans="6:11">
      <c r="F342" s="9"/>
      <c r="H342" s="38" t="s">
        <v>99</v>
      </c>
      <c r="I342" s="38" t="s">
        <v>97</v>
      </c>
      <c r="J342" s="38" t="s">
        <v>98</v>
      </c>
    </row>
    <row r="343" spans="6:11">
      <c r="F343" s="9" t="str">
        <f>F328</f>
        <v>w1</v>
      </c>
      <c r="H343" s="5">
        <v>5</v>
      </c>
      <c r="I343" s="5">
        <f>I303</f>
        <v>0</v>
      </c>
      <c r="J343" s="5">
        <f>H303</f>
        <v>0</v>
      </c>
      <c r="K343" s="5">
        <f>G343*((H343*I343)+(3*J343))</f>
        <v>0</v>
      </c>
    </row>
    <row r="344" spans="6:11">
      <c r="F344" s="9" t="str">
        <f>F329</f>
        <v>w2</v>
      </c>
      <c r="H344" s="5">
        <v>4</v>
      </c>
      <c r="I344" s="5">
        <f>I304</f>
        <v>0</v>
      </c>
      <c r="J344" s="5">
        <f>H304</f>
        <v>0</v>
      </c>
      <c r="K344" s="5">
        <f>G344*((H344*I344)+(3*J344))</f>
        <v>0</v>
      </c>
    </row>
    <row r="345" spans="6:11">
      <c r="F345" s="9" t="str">
        <f>F330</f>
        <v>w3</v>
      </c>
      <c r="H345" s="5">
        <v>3</v>
      </c>
      <c r="I345" s="5">
        <f>I305</f>
        <v>0</v>
      </c>
      <c r="J345" s="5" t="str">
        <f>H305</f>
        <v>length of link</v>
      </c>
      <c r="K345" s="5" t="e">
        <f>G345*((H345*I345)+(3*J345))</f>
        <v>#VALUE!</v>
      </c>
    </row>
    <row r="346" spans="6:11">
      <c r="F346" s="9" t="str">
        <f>F331</f>
        <v>w4</v>
      </c>
      <c r="H346" s="5">
        <v>3</v>
      </c>
      <c r="I346" s="5">
        <f>I306</f>
        <v>0</v>
      </c>
      <c r="J346" s="5">
        <f>H306</f>
        <v>1.1000000000000001</v>
      </c>
      <c r="K346" s="5">
        <f>G346*((H346*I346)+(3*J346))</f>
        <v>0</v>
      </c>
    </row>
    <row r="347" spans="6:11">
      <c r="F347" s="9" t="str">
        <f>F332</f>
        <v>HLW</v>
      </c>
      <c r="H347" s="5">
        <v>2</v>
      </c>
      <c r="I347" s="5">
        <f>I307</f>
        <v>0</v>
      </c>
      <c r="J347" s="5">
        <f>H307</f>
        <v>0</v>
      </c>
      <c r="K347" s="5">
        <f t="shared" ref="K347" si="6">G347*((H347*I347)+(2*J347))</f>
        <v>0</v>
      </c>
    </row>
    <row r="348" spans="6:11" ht="13.5" thickBot="1">
      <c r="F348" s="9">
        <f>F308</f>
        <v>0</v>
      </c>
      <c r="K348" s="10" t="e">
        <f>SUM(K343:K347)</f>
        <v>#VALUE!</v>
      </c>
    </row>
    <row r="349" spans="6:11" ht="13.5" thickTop="1">
      <c r="F349" s="9" t="str">
        <f>F333</f>
        <v>D 1</v>
      </c>
      <c r="G349" s="5">
        <f>G334</f>
        <v>6</v>
      </c>
      <c r="H349" s="5">
        <v>2</v>
      </c>
      <c r="I349" s="5">
        <v>2.0499999999999998</v>
      </c>
      <c r="J349" s="5">
        <v>0.8</v>
      </c>
      <c r="K349" s="5">
        <f>G349*(((H349*I349)+(2*J349)))+0.6</f>
        <v>34.799999999999997</v>
      </c>
    </row>
    <row r="350" spans="6:11">
      <c r="F350" s="9" t="str">
        <f>F334</f>
        <v>D2</v>
      </c>
      <c r="G350" s="5">
        <f>G335</f>
        <v>3</v>
      </c>
      <c r="H350" s="5">
        <v>2</v>
      </c>
      <c r="I350" s="5">
        <v>2.0499999999999998</v>
      </c>
      <c r="J350" s="5">
        <v>0.7</v>
      </c>
      <c r="K350" s="5">
        <f t="shared" ref="K350:K351" si="7">G350*(((H350*I350)+(2*J350)))</f>
        <v>16.5</v>
      </c>
    </row>
    <row r="351" spans="6:11">
      <c r="F351" s="9" t="str">
        <f>F335</f>
        <v>D3</v>
      </c>
      <c r="H351" s="5">
        <v>2</v>
      </c>
      <c r="I351" s="5">
        <f t="shared" ref="I351" si="8">H310</f>
        <v>0</v>
      </c>
      <c r="J351" s="5">
        <f t="shared" ref="J351" si="9">I310</f>
        <v>0</v>
      </c>
      <c r="K351" s="5">
        <f t="shared" si="7"/>
        <v>0</v>
      </c>
    </row>
    <row r="352" spans="6:11">
      <c r="F352" s="5" t="str">
        <f>F336</f>
        <v>D2</v>
      </c>
    </row>
    <row r="353" spans="1:11" ht="13.5" thickBot="1">
      <c r="K353" s="10">
        <f>SUM(K350:K352)</f>
        <v>16.5</v>
      </c>
    </row>
    <row r="354" spans="1:11" ht="13.5" thickTop="1"/>
    <row r="358" spans="1:11" ht="13.5" thickBot="1">
      <c r="D358" s="4">
        <f>K333</f>
        <v>0</v>
      </c>
      <c r="E358" s="12">
        <f>D358</f>
        <v>0</v>
      </c>
      <c r="F358" s="5" t="s">
        <v>100</v>
      </c>
    </row>
    <row r="359" spans="1:11" ht="13.5" thickTop="1"/>
    <row r="360" spans="1:11" ht="13.5" thickBot="1">
      <c r="D360" s="4">
        <f>K338</f>
        <v>17.100000000000001</v>
      </c>
      <c r="E360" s="12">
        <f>D360</f>
        <v>17.100000000000001</v>
      </c>
      <c r="F360" s="5" t="s">
        <v>101</v>
      </c>
    </row>
    <row r="361" spans="1:11" ht="13.5" thickTop="1"/>
    <row r="365" spans="1:11">
      <c r="A365" s="5"/>
    </row>
    <row r="366" spans="1:11">
      <c r="A366" s="3" t="s">
        <v>134</v>
      </c>
    </row>
    <row r="367" spans="1:11">
      <c r="C367" s="5"/>
      <c r="F367" s="6" t="str">
        <f>F12</f>
        <v>Louvre Blades</v>
      </c>
    </row>
    <row r="368" spans="1:11">
      <c r="B368" s="32">
        <f>G288</f>
        <v>3</v>
      </c>
      <c r="C368" s="5">
        <v>4</v>
      </c>
      <c r="D368" s="4">
        <v>12</v>
      </c>
      <c r="E368" s="4">
        <f>B368*C368*D368</f>
        <v>144</v>
      </c>
    </row>
    <row r="369" spans="1:10">
      <c r="B369" s="32">
        <f>G289</f>
        <v>11</v>
      </c>
      <c r="C369" s="5">
        <v>3</v>
      </c>
      <c r="D369" s="4">
        <v>11</v>
      </c>
      <c r="E369" s="4">
        <f t="shared" ref="E369:E372" si="10">B369*C369*D369</f>
        <v>363</v>
      </c>
    </row>
    <row r="370" spans="1:10">
      <c r="B370" s="32">
        <f>G290</f>
        <v>0</v>
      </c>
      <c r="C370" s="5">
        <v>2</v>
      </c>
      <c r="D370" s="4">
        <v>11</v>
      </c>
      <c r="E370" s="4">
        <f t="shared" si="10"/>
        <v>0</v>
      </c>
    </row>
    <row r="371" spans="1:10">
      <c r="B371" s="32">
        <f>G291</f>
        <v>1</v>
      </c>
      <c r="C371" s="5">
        <v>2</v>
      </c>
      <c r="D371" s="4">
        <v>9</v>
      </c>
      <c r="E371" s="4">
        <f t="shared" si="10"/>
        <v>18</v>
      </c>
    </row>
    <row r="372" spans="1:10">
      <c r="B372" s="32">
        <f>G292</f>
        <v>0</v>
      </c>
      <c r="C372" s="5">
        <v>1</v>
      </c>
      <c r="D372" s="4">
        <v>4</v>
      </c>
      <c r="E372" s="4">
        <f t="shared" si="10"/>
        <v>0</v>
      </c>
    </row>
    <row r="373" spans="1:10" ht="13.5" thickBot="1">
      <c r="E373" s="12">
        <f>SUM(E368:E372)</f>
        <v>525</v>
      </c>
    </row>
    <row r="374" spans="1:10" ht="13.5" thickTop="1"/>
    <row r="375" spans="1:10">
      <c r="G375" s="5">
        <f>1.8/0.15</f>
        <v>12</v>
      </c>
      <c r="H375" s="5">
        <f>1.65/0.15</f>
        <v>11</v>
      </c>
      <c r="I375" s="5">
        <f>1.45/0.15</f>
        <v>9.6666666666666661</v>
      </c>
      <c r="J375" s="5">
        <f>0.6/0.15</f>
        <v>4</v>
      </c>
    </row>
    <row r="377" spans="1:10">
      <c r="F377" s="5" t="str">
        <f>F11</f>
        <v>Louvre Carriers</v>
      </c>
    </row>
    <row r="378" spans="1:10">
      <c r="A378" s="3" t="s">
        <v>90</v>
      </c>
      <c r="B378" s="5"/>
      <c r="C378" s="32">
        <f t="shared" ref="C378:D382" si="11">B368</f>
        <v>3</v>
      </c>
      <c r="D378" s="4">
        <f t="shared" si="11"/>
        <v>4</v>
      </c>
      <c r="E378" s="4">
        <f>C378*D378</f>
        <v>12</v>
      </c>
    </row>
    <row r="379" spans="1:10">
      <c r="A379" s="3" t="s">
        <v>91</v>
      </c>
      <c r="B379" s="5"/>
      <c r="C379" s="32">
        <f t="shared" si="11"/>
        <v>11</v>
      </c>
      <c r="D379" s="4">
        <f t="shared" si="11"/>
        <v>3</v>
      </c>
      <c r="E379" s="4">
        <f t="shared" ref="E379:E382" si="12">C379*D379</f>
        <v>33</v>
      </c>
    </row>
    <row r="380" spans="1:10">
      <c r="A380" s="5"/>
      <c r="B380" s="5"/>
      <c r="C380" s="32">
        <f t="shared" si="11"/>
        <v>0</v>
      </c>
      <c r="D380" s="4">
        <f t="shared" si="11"/>
        <v>2</v>
      </c>
      <c r="E380" s="4">
        <f t="shared" si="12"/>
        <v>0</v>
      </c>
    </row>
    <row r="381" spans="1:10">
      <c r="A381" s="3" t="s">
        <v>92</v>
      </c>
      <c r="B381" s="5"/>
      <c r="C381" s="32">
        <f t="shared" si="11"/>
        <v>1</v>
      </c>
      <c r="D381" s="4">
        <f t="shared" si="11"/>
        <v>2</v>
      </c>
      <c r="E381" s="4">
        <f t="shared" si="12"/>
        <v>2</v>
      </c>
    </row>
    <row r="382" spans="1:10">
      <c r="A382" s="5"/>
      <c r="B382" s="5"/>
      <c r="C382" s="32">
        <f t="shared" si="11"/>
        <v>0</v>
      </c>
      <c r="D382" s="4">
        <f t="shared" si="11"/>
        <v>1</v>
      </c>
      <c r="E382" s="4">
        <f t="shared" si="12"/>
        <v>0</v>
      </c>
    </row>
    <row r="383" spans="1:10">
      <c r="A383" s="3" t="s">
        <v>93</v>
      </c>
    </row>
    <row r="386" spans="1:6">
      <c r="F386" s="6" t="str">
        <f>F13</f>
        <v>Plaster</v>
      </c>
    </row>
    <row r="388" spans="1:6" ht="13.5" thickBot="1">
      <c r="E388" s="12">
        <f>(E301*2)+E277</f>
        <v>913.49829999999997</v>
      </c>
    </row>
    <row r="389" spans="1:6" ht="13.5" thickTop="1"/>
    <row r="391" spans="1:6" s="91" customFormat="1">
      <c r="A391" s="87"/>
      <c r="B391" s="96"/>
      <c r="C391" s="96"/>
      <c r="D391" s="88"/>
      <c r="E391" s="88"/>
      <c r="F391" s="89" t="s">
        <v>139</v>
      </c>
    </row>
    <row r="392" spans="1:6" s="91" customFormat="1">
      <c r="A392" s="87" t="s">
        <v>158</v>
      </c>
      <c r="B392" s="96"/>
      <c r="C392" s="96"/>
      <c r="D392" s="88">
        <v>5.5</v>
      </c>
      <c r="E392" s="88"/>
    </row>
    <row r="393" spans="1:6" s="91" customFormat="1">
      <c r="A393" s="87"/>
      <c r="B393" s="96"/>
      <c r="C393" s="96"/>
      <c r="D393" s="97">
        <v>5.1749999999999998</v>
      </c>
      <c r="E393" s="88">
        <f>D392*D393</f>
        <v>28.462499999999999</v>
      </c>
      <c r="F393" s="91" t="s">
        <v>176</v>
      </c>
    </row>
    <row r="394" spans="1:6" s="91" customFormat="1">
      <c r="A394" s="87"/>
      <c r="B394" s="96"/>
      <c r="C394" s="96"/>
      <c r="D394" s="88">
        <f>3.025-0.15</f>
        <v>2.875</v>
      </c>
      <c r="E394" s="88"/>
    </row>
    <row r="395" spans="1:6" s="91" customFormat="1">
      <c r="A395" s="87"/>
      <c r="B395" s="96"/>
      <c r="C395" s="96"/>
      <c r="D395" s="97">
        <v>2.6749999999999998</v>
      </c>
      <c r="E395" s="88">
        <f>D394*D395</f>
        <v>7.6906249999999998</v>
      </c>
      <c r="F395" s="91" t="s">
        <v>175</v>
      </c>
    </row>
    <row r="396" spans="1:6" s="91" customFormat="1">
      <c r="A396" s="87"/>
      <c r="B396" s="96"/>
      <c r="C396" s="96"/>
      <c r="D396" s="88">
        <v>6.75</v>
      </c>
      <c r="E396" s="88"/>
    </row>
    <row r="397" spans="1:6" s="91" customFormat="1">
      <c r="A397" s="87"/>
      <c r="B397" s="96"/>
      <c r="C397" s="96"/>
      <c r="D397" s="97">
        <v>5.5250000000000004</v>
      </c>
      <c r="E397" s="88">
        <f>D396*D397</f>
        <v>37.293750000000003</v>
      </c>
      <c r="F397" s="91" t="s">
        <v>177</v>
      </c>
    </row>
    <row r="398" spans="1:6" s="91" customFormat="1">
      <c r="A398" s="87"/>
      <c r="B398" s="96"/>
      <c r="C398" s="96"/>
      <c r="D398" s="88">
        <v>3.5249999999999999</v>
      </c>
      <c r="E398" s="88"/>
    </row>
    <row r="399" spans="1:6" s="91" customFormat="1">
      <c r="A399" s="87"/>
      <c r="B399" s="96"/>
      <c r="C399" s="96"/>
      <c r="D399" s="97">
        <v>2.65</v>
      </c>
      <c r="E399" s="88">
        <f>D398*D399</f>
        <v>9.3412499999999987</v>
      </c>
      <c r="F399" s="91" t="s">
        <v>175</v>
      </c>
    </row>
    <row r="400" spans="1:6" s="91" customFormat="1">
      <c r="A400" s="87"/>
      <c r="B400" s="96"/>
      <c r="C400" s="96"/>
      <c r="D400" s="88">
        <v>4.45</v>
      </c>
      <c r="E400" s="88"/>
    </row>
    <row r="401" spans="1:8" s="91" customFormat="1">
      <c r="A401" s="87"/>
      <c r="B401" s="96"/>
      <c r="C401" s="96"/>
      <c r="D401" s="97">
        <v>4.4249999999999998</v>
      </c>
      <c r="E401" s="88">
        <f>D400*D401</f>
        <v>19.69125</v>
      </c>
      <c r="F401" s="91" t="s">
        <v>178</v>
      </c>
      <c r="H401" s="91" t="s">
        <v>166</v>
      </c>
    </row>
    <row r="402" spans="1:8" s="91" customFormat="1">
      <c r="A402" s="87"/>
      <c r="B402" s="96"/>
      <c r="C402" s="96"/>
      <c r="D402" s="88">
        <v>2.95</v>
      </c>
      <c r="E402" s="88"/>
    </row>
    <row r="403" spans="1:8" s="91" customFormat="1">
      <c r="A403" s="87"/>
      <c r="B403" s="96"/>
      <c r="C403" s="96"/>
      <c r="D403" s="97">
        <v>1.55</v>
      </c>
      <c r="E403" s="88"/>
      <c r="F403" s="91" t="s">
        <v>179</v>
      </c>
    </row>
    <row r="404" spans="1:8" s="91" customFormat="1">
      <c r="A404" s="87"/>
      <c r="B404" s="96"/>
      <c r="C404" s="96"/>
      <c r="D404" s="88">
        <v>4.3499999999999996</v>
      </c>
      <c r="E404" s="88"/>
    </row>
    <row r="405" spans="1:8" s="91" customFormat="1">
      <c r="A405" s="87"/>
      <c r="B405" s="96"/>
      <c r="C405" s="96"/>
      <c r="D405" s="97">
        <v>3</v>
      </c>
      <c r="E405" s="88">
        <f>D404*D405</f>
        <v>13.049999999999999</v>
      </c>
      <c r="F405" s="91" t="s">
        <v>164</v>
      </c>
    </row>
    <row r="406" spans="1:8" s="91" customFormat="1">
      <c r="A406" s="87"/>
      <c r="B406" s="96"/>
      <c r="C406" s="96"/>
      <c r="D406" s="88">
        <f>2.775+0.375+2.1+4.65+1.5</f>
        <v>11.4</v>
      </c>
      <c r="E406" s="98"/>
    </row>
    <row r="407" spans="1:8" s="91" customFormat="1">
      <c r="A407" s="87"/>
      <c r="B407" s="96"/>
      <c r="C407" s="96"/>
      <c r="D407" s="99">
        <v>1.95</v>
      </c>
      <c r="E407" s="88">
        <f>D406*D407</f>
        <v>22.23</v>
      </c>
      <c r="F407" s="91" t="s">
        <v>165</v>
      </c>
    </row>
    <row r="408" spans="1:8" s="91" customFormat="1">
      <c r="A408" s="87"/>
      <c r="B408" s="96"/>
      <c r="C408" s="96"/>
      <c r="D408" s="88">
        <f>1.7+1.275+0.425</f>
        <v>3.3999999999999995</v>
      </c>
      <c r="E408" s="88"/>
    </row>
    <row r="409" spans="1:8" s="91" customFormat="1">
      <c r="A409" s="87"/>
      <c r="B409" s="96"/>
      <c r="C409" s="96"/>
      <c r="D409" s="97">
        <v>1.35</v>
      </c>
      <c r="E409" s="88">
        <f>D408*D409</f>
        <v>4.59</v>
      </c>
      <c r="F409" s="91" t="s">
        <v>165</v>
      </c>
    </row>
    <row r="410" spans="1:8" s="91" customFormat="1">
      <c r="A410" s="87"/>
      <c r="B410" s="96"/>
      <c r="C410" s="96"/>
      <c r="D410" s="88">
        <f>6.125+0.675</f>
        <v>6.8</v>
      </c>
      <c r="E410" s="88"/>
    </row>
    <row r="411" spans="1:8" s="91" customFormat="1">
      <c r="A411" s="87"/>
      <c r="B411" s="96"/>
      <c r="C411" s="96"/>
      <c r="D411" s="97">
        <v>6</v>
      </c>
      <c r="E411" s="88">
        <f>D410*D411</f>
        <v>40.799999999999997</v>
      </c>
      <c r="F411" s="91" t="s">
        <v>185</v>
      </c>
    </row>
    <row r="412" spans="1:8" s="91" customFormat="1">
      <c r="A412" s="87"/>
      <c r="B412" s="96"/>
      <c r="C412" s="96">
        <v>8</v>
      </c>
      <c r="D412" s="88">
        <v>0.15</v>
      </c>
      <c r="E412" s="88"/>
    </row>
    <row r="413" spans="1:8" s="91" customFormat="1">
      <c r="A413" s="87"/>
      <c r="B413" s="96"/>
      <c r="C413" s="96"/>
      <c r="D413" s="97">
        <v>0.96</v>
      </c>
      <c r="E413" s="88">
        <f>C412*D412*D413</f>
        <v>1.1519999999999999</v>
      </c>
    </row>
    <row r="414" spans="1:8" s="91" customFormat="1">
      <c r="A414" s="87"/>
      <c r="B414" s="96"/>
      <c r="C414" s="96"/>
      <c r="D414" s="88"/>
      <c r="E414" s="88"/>
    </row>
    <row r="415" spans="1:8" s="91" customFormat="1">
      <c r="A415" s="87"/>
      <c r="B415" s="96"/>
      <c r="C415" s="96"/>
      <c r="D415" s="97"/>
      <c r="E415" s="88">
        <f>D414*D415</f>
        <v>0</v>
      </c>
      <c r="F415" s="91" t="s">
        <v>167</v>
      </c>
    </row>
    <row r="416" spans="1:8" s="91" customFormat="1" ht="13.5" thickBot="1">
      <c r="A416" s="87"/>
      <c r="B416" s="96"/>
      <c r="C416" s="96"/>
      <c r="D416" s="88"/>
      <c r="E416" s="100">
        <f>SUM(E393:E415)</f>
        <v>184.30137500000001</v>
      </c>
    </row>
    <row r="417" spans="1:13" s="91" customFormat="1" ht="13.5" thickTop="1">
      <c r="A417" s="87"/>
      <c r="B417" s="96"/>
      <c r="C417" s="96"/>
      <c r="D417" s="88"/>
      <c r="E417" s="88"/>
    </row>
    <row r="418" spans="1:13" s="91" customFormat="1">
      <c r="A418" s="87"/>
      <c r="B418" s="96"/>
      <c r="C418" s="96"/>
      <c r="D418" s="88">
        <v>2.875</v>
      </c>
      <c r="E418" s="88"/>
    </row>
    <row r="419" spans="1:13" s="91" customFormat="1">
      <c r="A419" s="87"/>
      <c r="B419" s="96"/>
      <c r="C419" s="96"/>
      <c r="D419" s="97">
        <v>2.6749999999999998</v>
      </c>
      <c r="E419" s="88">
        <f>D418*D419</f>
        <v>7.6906249999999998</v>
      </c>
      <c r="F419" s="91" t="s">
        <v>168</v>
      </c>
    </row>
    <row r="420" spans="1:13" s="91" customFormat="1">
      <c r="A420" s="87"/>
      <c r="B420" s="96"/>
      <c r="C420" s="96"/>
      <c r="D420" s="88">
        <v>3.5249999999999999</v>
      </c>
      <c r="E420" s="88"/>
    </row>
    <row r="421" spans="1:13" s="91" customFormat="1">
      <c r="A421" s="87"/>
      <c r="B421" s="96"/>
      <c r="C421" s="96"/>
      <c r="D421" s="97">
        <v>2.65</v>
      </c>
      <c r="E421" s="88">
        <f>D420*D421</f>
        <v>9.3412499999999987</v>
      </c>
      <c r="F421" s="91" t="s">
        <v>168</v>
      </c>
    </row>
    <row r="422" spans="1:13" s="91" customFormat="1">
      <c r="A422" s="87"/>
      <c r="B422" s="96"/>
      <c r="C422" s="96"/>
      <c r="D422" s="88">
        <v>2.95</v>
      </c>
      <c r="E422" s="88"/>
    </row>
    <row r="423" spans="1:13" s="91" customFormat="1">
      <c r="A423" s="87"/>
      <c r="B423" s="96"/>
      <c r="C423" s="96"/>
      <c r="D423" s="97">
        <v>1.55</v>
      </c>
      <c r="E423" s="88">
        <f>D422*D423</f>
        <v>4.5725000000000007</v>
      </c>
      <c r="F423" s="91" t="s">
        <v>168</v>
      </c>
    </row>
    <row r="424" spans="1:13" s="91" customFormat="1">
      <c r="A424" s="87"/>
      <c r="B424" s="96"/>
      <c r="C424" s="96"/>
      <c r="D424" s="88"/>
      <c r="E424" s="88"/>
    </row>
    <row r="425" spans="1:13" s="91" customFormat="1">
      <c r="A425" s="87"/>
      <c r="B425" s="96"/>
      <c r="C425" s="96"/>
      <c r="D425" s="97"/>
      <c r="E425" s="88">
        <f>D424*D425</f>
        <v>0</v>
      </c>
      <c r="F425" s="91" t="s">
        <v>168</v>
      </c>
    </row>
    <row r="426" spans="1:13" s="91" customFormat="1" ht="13.5" thickBot="1">
      <c r="A426" s="87"/>
      <c r="B426" s="96"/>
      <c r="C426" s="96"/>
      <c r="D426" s="88"/>
      <c r="E426" s="100">
        <f>SUM(E419:E425)</f>
        <v>21.604375000000001</v>
      </c>
    </row>
    <row r="427" spans="1:13" s="91" customFormat="1" ht="13.5" thickTop="1">
      <c r="A427" s="87"/>
      <c r="B427" s="96"/>
      <c r="C427" s="96"/>
      <c r="D427" s="88"/>
      <c r="E427" s="88"/>
    </row>
    <row r="428" spans="1:13" s="91" customFormat="1">
      <c r="A428" s="87"/>
      <c r="B428" s="96"/>
      <c r="C428" s="96"/>
      <c r="D428" s="88"/>
      <c r="E428" s="88"/>
    </row>
    <row r="429" spans="1:13" s="91" customFormat="1">
      <c r="A429" s="87"/>
      <c r="B429" s="96"/>
      <c r="C429" s="96"/>
      <c r="D429" s="88"/>
      <c r="E429" s="88"/>
    </row>
    <row r="430" spans="1:13" s="91" customFormat="1">
      <c r="A430" s="87"/>
      <c r="B430" s="96"/>
      <c r="C430" s="96"/>
      <c r="D430" s="88"/>
      <c r="E430" s="88"/>
    </row>
    <row r="431" spans="1:13" s="91" customFormat="1">
      <c r="A431" s="87"/>
      <c r="B431" s="96"/>
      <c r="C431" s="96"/>
      <c r="D431" s="88">
        <v>4.5999999999999996</v>
      </c>
      <c r="E431" s="88"/>
    </row>
    <row r="432" spans="1:13" s="91" customFormat="1">
      <c r="A432" s="87"/>
      <c r="B432" s="96"/>
      <c r="C432" s="96"/>
      <c r="D432" s="97">
        <v>4.5250000000000004</v>
      </c>
      <c r="E432" s="88">
        <f>D431*D432</f>
        <v>20.815000000000001</v>
      </c>
      <c r="F432" s="91" t="s">
        <v>172</v>
      </c>
      <c r="M432" s="91">
        <f>3.45/2</f>
        <v>1.7250000000000001</v>
      </c>
    </row>
    <row r="433" spans="1:8" s="91" customFormat="1">
      <c r="A433" s="87"/>
      <c r="B433" s="96"/>
      <c r="C433" s="96"/>
      <c r="D433" s="88">
        <v>5.5250000000000004</v>
      </c>
      <c r="E433" s="88"/>
    </row>
    <row r="434" spans="1:8" s="91" customFormat="1">
      <c r="A434" s="87"/>
      <c r="B434" s="96"/>
      <c r="C434" s="96"/>
      <c r="D434" s="97">
        <v>1.425</v>
      </c>
      <c r="E434" s="88">
        <f>D433*D434</f>
        <v>7.8731250000000008</v>
      </c>
      <c r="F434" s="91" t="s">
        <v>173</v>
      </c>
    </row>
    <row r="435" spans="1:8" s="91" customFormat="1" ht="13.5" thickBot="1">
      <c r="A435" s="87"/>
      <c r="B435" s="96"/>
      <c r="C435" s="96"/>
      <c r="D435" s="88"/>
      <c r="E435" s="100">
        <f>SUM(E432:E434)</f>
        <v>28.688125000000003</v>
      </c>
    </row>
    <row r="436" spans="1:8" ht="13.5" thickTop="1"/>
    <row r="437" spans="1:8" s="91" customFormat="1">
      <c r="A437" s="87"/>
      <c r="B437" s="96"/>
      <c r="C437" s="96"/>
      <c r="D437" s="88"/>
      <c r="E437" s="88"/>
    </row>
    <row r="440" spans="1:8">
      <c r="E440" s="24"/>
    </row>
    <row r="443" spans="1:8" s="91" customFormat="1">
      <c r="A443" s="87"/>
      <c r="B443" s="96"/>
      <c r="C443" s="96"/>
      <c r="D443" s="88"/>
      <c r="E443" s="88"/>
      <c r="F443" s="102" t="s">
        <v>152</v>
      </c>
    </row>
    <row r="444" spans="1:8" s="91" customFormat="1">
      <c r="A444" s="87"/>
      <c r="B444" s="96"/>
      <c r="C444" s="96"/>
      <c r="D444" s="88"/>
      <c r="E444" s="88"/>
      <c r="F444" s="91">
        <v>2</v>
      </c>
      <c r="G444" s="91">
        <v>2.6749999999999998</v>
      </c>
      <c r="H444" s="91">
        <f>F444*G444</f>
        <v>5.35</v>
      </c>
    </row>
    <row r="445" spans="1:8" s="91" customFormat="1">
      <c r="A445" s="87"/>
      <c r="B445" s="96"/>
      <c r="C445" s="96"/>
      <c r="D445" s="88"/>
      <c r="E445" s="88"/>
      <c r="F445" s="91">
        <v>2</v>
      </c>
      <c r="G445" s="91">
        <v>2.875</v>
      </c>
      <c r="H445" s="91">
        <f>F445*G445</f>
        <v>5.75</v>
      </c>
    </row>
    <row r="446" spans="1:8" s="91" customFormat="1" ht="13.5" thickBot="1">
      <c r="A446" s="87"/>
      <c r="B446" s="96"/>
      <c r="C446" s="96"/>
      <c r="D446" s="88"/>
      <c r="E446" s="88"/>
      <c r="H446" s="103">
        <f>SUM(H444:H445)</f>
        <v>11.1</v>
      </c>
    </row>
    <row r="447" spans="1:8" s="91" customFormat="1" ht="13.5" thickTop="1">
      <c r="A447" s="87"/>
      <c r="B447" s="96"/>
      <c r="C447" s="96"/>
      <c r="D447" s="88"/>
      <c r="E447" s="88"/>
      <c r="F447" s="91">
        <v>2</v>
      </c>
      <c r="G447" s="91">
        <v>3.5249999999999999</v>
      </c>
      <c r="H447" s="91">
        <f>F447*G447</f>
        <v>7.05</v>
      </c>
    </row>
    <row r="448" spans="1:8" s="91" customFormat="1">
      <c r="A448" s="87"/>
      <c r="B448" s="96"/>
      <c r="C448" s="96"/>
      <c r="D448" s="88"/>
      <c r="E448" s="88"/>
      <c r="F448" s="91">
        <v>2</v>
      </c>
      <c r="G448" s="91">
        <v>2.65</v>
      </c>
      <c r="H448" s="91">
        <f>F448*G448</f>
        <v>5.3</v>
      </c>
    </row>
    <row r="449" spans="1:8" s="91" customFormat="1" ht="13.5" thickBot="1">
      <c r="A449" s="87"/>
      <c r="B449" s="96"/>
      <c r="C449" s="96"/>
      <c r="D449" s="88"/>
      <c r="E449" s="88"/>
      <c r="H449" s="103">
        <f>SUM(H447:H448)</f>
        <v>12.35</v>
      </c>
    </row>
    <row r="450" spans="1:8" s="91" customFormat="1" ht="13.5" thickTop="1">
      <c r="A450" s="87"/>
      <c r="B450" s="96"/>
      <c r="C450" s="96"/>
      <c r="D450" s="88"/>
      <c r="E450" s="88"/>
      <c r="F450" s="91">
        <v>2</v>
      </c>
      <c r="G450" s="91">
        <v>2.95</v>
      </c>
      <c r="H450" s="91">
        <f>F450*G450</f>
        <v>5.9</v>
      </c>
    </row>
    <row r="451" spans="1:8" s="91" customFormat="1">
      <c r="A451" s="87"/>
      <c r="B451" s="96"/>
      <c r="C451" s="96"/>
      <c r="D451" s="88"/>
      <c r="E451" s="88"/>
      <c r="F451" s="91">
        <v>2</v>
      </c>
      <c r="G451" s="91">
        <v>1.55</v>
      </c>
      <c r="H451" s="91">
        <f>F451*G451</f>
        <v>3.1</v>
      </c>
    </row>
    <row r="452" spans="1:8" s="91" customFormat="1" ht="13.5" thickBot="1">
      <c r="A452" s="87"/>
      <c r="B452" s="96"/>
      <c r="C452" s="96"/>
      <c r="D452" s="88"/>
      <c r="E452" s="88"/>
      <c r="H452" s="103">
        <f>SUM(H450:H451)</f>
        <v>9</v>
      </c>
    </row>
    <row r="453" spans="1:8" s="91" customFormat="1" ht="13.5" thickTop="1">
      <c r="A453" s="87"/>
      <c r="B453" s="96"/>
      <c r="C453" s="96">
        <v>1</v>
      </c>
      <c r="D453" s="88">
        <f>H446</f>
        <v>11.1</v>
      </c>
      <c r="E453" s="88"/>
    </row>
    <row r="454" spans="1:8" s="91" customFormat="1">
      <c r="A454" s="87"/>
      <c r="B454" s="96"/>
      <c r="C454" s="96"/>
      <c r="D454" s="88">
        <v>1.2</v>
      </c>
      <c r="E454" s="88">
        <f>C453*D453*D454</f>
        <v>13.319999999999999</v>
      </c>
    </row>
    <row r="455" spans="1:8" s="91" customFormat="1">
      <c r="A455" s="87"/>
      <c r="B455" s="96"/>
      <c r="C455" s="96">
        <v>1</v>
      </c>
      <c r="D455" s="88">
        <f>H449</f>
        <v>12.35</v>
      </c>
      <c r="E455" s="88"/>
    </row>
    <row r="456" spans="1:8" s="91" customFormat="1">
      <c r="A456" s="87"/>
      <c r="B456" s="96"/>
      <c r="C456" s="96"/>
      <c r="D456" s="88">
        <v>1.2</v>
      </c>
      <c r="E456" s="88">
        <f>C455*D455*D456</f>
        <v>14.819999999999999</v>
      </c>
    </row>
    <row r="457" spans="1:8" s="91" customFormat="1">
      <c r="A457" s="87"/>
      <c r="B457" s="96"/>
      <c r="C457" s="96">
        <v>1</v>
      </c>
      <c r="D457" s="88">
        <f>H452</f>
        <v>9</v>
      </c>
      <c r="E457" s="88"/>
    </row>
    <row r="458" spans="1:8" s="91" customFormat="1">
      <c r="A458" s="87"/>
      <c r="B458" s="96"/>
      <c r="C458" s="96"/>
      <c r="D458" s="88">
        <v>1.2</v>
      </c>
      <c r="E458" s="88">
        <f>C457*D457*D458</f>
        <v>10.799999999999999</v>
      </c>
    </row>
    <row r="459" spans="1:8" s="91" customFormat="1" ht="13.5" thickBot="1">
      <c r="A459" s="87"/>
      <c r="B459" s="96"/>
      <c r="C459" s="96"/>
      <c r="D459" s="88"/>
      <c r="E459" s="93">
        <f>SUM(E454:E458)*2</f>
        <v>77.88</v>
      </c>
    </row>
    <row r="460" spans="1:8" s="91" customFormat="1" ht="13.5" thickTop="1">
      <c r="A460" s="87"/>
      <c r="B460" s="96"/>
      <c r="C460" s="96">
        <v>3</v>
      </c>
      <c r="D460" s="88">
        <v>0.75</v>
      </c>
      <c r="E460" s="88"/>
      <c r="F460" s="91" t="s">
        <v>180</v>
      </c>
    </row>
    <row r="461" spans="1:8" s="91" customFormat="1">
      <c r="A461" s="87"/>
      <c r="B461" s="96"/>
      <c r="C461" s="96"/>
      <c r="D461" s="88">
        <v>1.2</v>
      </c>
      <c r="E461" s="88"/>
    </row>
    <row r="462" spans="1:8" s="91" customFormat="1" ht="13.5" thickBot="1">
      <c r="A462" s="87"/>
      <c r="B462" s="96"/>
      <c r="C462" s="96"/>
      <c r="D462" s="88"/>
      <c r="E462" s="100">
        <f>C460*D460*D461</f>
        <v>2.6999999999999997</v>
      </c>
    </row>
    <row r="463" spans="1:8" s="91" customFormat="1" ht="13.5" thickTop="1">
      <c r="A463" s="87"/>
      <c r="B463" s="96"/>
      <c r="C463" s="96"/>
      <c r="D463" s="88"/>
      <c r="E463" s="88"/>
    </row>
    <row r="464" spans="1:8" s="91" customFormat="1" ht="13.5" thickBot="1">
      <c r="A464" s="87"/>
      <c r="B464" s="96"/>
      <c r="C464" s="96"/>
      <c r="D464" s="88"/>
      <c r="E464" s="93">
        <f>E459-E462</f>
        <v>75.179999999999993</v>
      </c>
      <c r="F464" s="91" t="s">
        <v>96</v>
      </c>
    </row>
    <row r="465" spans="1:6" s="91" customFormat="1" ht="13.5" thickTop="1">
      <c r="A465" s="87"/>
      <c r="B465" s="96"/>
      <c r="C465" s="96"/>
      <c r="D465" s="88"/>
      <c r="E465" s="88"/>
    </row>
    <row r="466" spans="1:6" s="91" customFormat="1">
      <c r="A466" s="87"/>
      <c r="B466" s="96"/>
      <c r="C466" s="96"/>
      <c r="D466" s="88"/>
      <c r="E466" s="88"/>
    </row>
    <row r="467" spans="1:6" s="91" customFormat="1">
      <c r="A467" s="87"/>
      <c r="B467" s="96"/>
      <c r="C467" s="96"/>
      <c r="D467" s="88"/>
      <c r="E467" s="88"/>
    </row>
    <row r="468" spans="1:6" s="91" customFormat="1">
      <c r="A468" s="87"/>
      <c r="B468" s="96"/>
      <c r="C468" s="96"/>
      <c r="D468" s="88"/>
      <c r="E468" s="88"/>
    </row>
    <row r="469" spans="1:6" s="91" customFormat="1">
      <c r="A469" s="87"/>
      <c r="B469" s="96"/>
      <c r="C469" s="96"/>
      <c r="D469" s="88"/>
      <c r="E469" s="88"/>
    </row>
    <row r="470" spans="1:6" s="91" customFormat="1">
      <c r="A470" s="87"/>
      <c r="B470" s="96"/>
      <c r="C470" s="96"/>
      <c r="D470" s="88"/>
      <c r="E470" s="88"/>
    </row>
    <row r="471" spans="1:6" s="91" customFormat="1">
      <c r="A471" s="87"/>
      <c r="B471" s="96"/>
      <c r="C471" s="96"/>
      <c r="D471" s="88"/>
      <c r="E471" s="88"/>
      <c r="F471" s="89" t="str">
        <f>'Take-off__Superstrcture'!F477</f>
        <v>CEILING FINISHES</v>
      </c>
    </row>
    <row r="472" spans="1:6" s="91" customFormat="1">
      <c r="A472" s="87"/>
      <c r="B472" s="96"/>
      <c r="C472" s="96"/>
      <c r="D472" s="88"/>
      <c r="E472" s="88"/>
    </row>
    <row r="473" spans="1:6" s="91" customFormat="1" ht="13.5" thickBot="1">
      <c r="A473" s="87"/>
      <c r="B473" s="96"/>
      <c r="C473" s="96"/>
      <c r="D473" s="88"/>
      <c r="E473" s="100">
        <f>E411</f>
        <v>40.799999999999997</v>
      </c>
      <c r="F473" s="102" t="s">
        <v>186</v>
      </c>
    </row>
    <row r="474" spans="1:6" s="91" customFormat="1" ht="13.5" thickTop="1">
      <c r="A474" s="87"/>
      <c r="B474" s="96"/>
      <c r="C474" s="96"/>
      <c r="D474" s="88"/>
      <c r="E474" s="88"/>
      <c r="F474" s="102"/>
    </row>
    <row r="475" spans="1:6" s="91" customFormat="1">
      <c r="A475" s="87"/>
      <c r="B475" s="96"/>
      <c r="C475" s="96"/>
      <c r="D475" s="88"/>
      <c r="E475" s="88">
        <f>E416-E411</f>
        <v>143.501375</v>
      </c>
      <c r="F475" s="102" t="s">
        <v>187</v>
      </c>
    </row>
    <row r="476" spans="1:6" s="91" customFormat="1">
      <c r="A476" s="87"/>
      <c r="B476" s="96"/>
      <c r="C476" s="96"/>
      <c r="D476" s="88"/>
      <c r="E476" s="88"/>
      <c r="F476" s="102"/>
    </row>
    <row r="477" spans="1:6" s="91" customFormat="1">
      <c r="A477" s="87"/>
      <c r="B477" s="96"/>
      <c r="C477" s="96"/>
      <c r="D477" s="88"/>
      <c r="E477" s="88"/>
      <c r="F477" s="102"/>
    </row>
    <row r="478" spans="1:6" s="91" customFormat="1">
      <c r="A478" s="87"/>
      <c r="B478" s="96"/>
      <c r="C478" s="96"/>
      <c r="D478" s="88"/>
      <c r="E478" s="88">
        <f>E426</f>
        <v>21.604375000000001</v>
      </c>
      <c r="F478" s="102" t="s">
        <v>188</v>
      </c>
    </row>
    <row r="479" spans="1:6" s="91" customFormat="1">
      <c r="A479" s="87"/>
      <c r="B479" s="96"/>
      <c r="C479" s="96"/>
      <c r="D479" s="88"/>
      <c r="E479" s="88"/>
      <c r="F479" s="102"/>
    </row>
    <row r="480" spans="1:6" s="91" customFormat="1">
      <c r="A480" s="87"/>
      <c r="B480" s="96"/>
      <c r="C480" s="96"/>
      <c r="D480" s="88"/>
      <c r="E480" s="88"/>
    </row>
    <row r="481" spans="1:6" s="91" customFormat="1">
      <c r="A481" s="87"/>
      <c r="B481" s="96"/>
      <c r="C481" s="96"/>
      <c r="D481" s="88"/>
      <c r="E481" s="88"/>
    </row>
    <row r="482" spans="1:6" s="91" customFormat="1">
      <c r="A482" s="87"/>
      <c r="B482" s="96"/>
      <c r="C482" s="96"/>
      <c r="D482" s="88"/>
      <c r="E482" s="88"/>
    </row>
    <row r="483" spans="1:6" s="91" customFormat="1">
      <c r="A483" s="87"/>
      <c r="B483" s="96"/>
      <c r="C483" s="96"/>
      <c r="D483" s="88"/>
      <c r="E483" s="88"/>
    </row>
    <row r="484" spans="1:6" s="91" customFormat="1">
      <c r="A484" s="87"/>
      <c r="B484" s="96"/>
      <c r="C484" s="96"/>
      <c r="D484" s="88"/>
      <c r="E484" s="88"/>
    </row>
    <row r="485" spans="1:6">
      <c r="F485" s="6" t="s">
        <v>249</v>
      </c>
    </row>
    <row r="486" spans="1:6">
      <c r="B486" s="32">
        <v>4</v>
      </c>
      <c r="C486" s="32">
        <v>3.1419999999999999</v>
      </c>
      <c r="D486" s="4">
        <v>0.3</v>
      </c>
      <c r="F486" s="6"/>
    </row>
    <row r="487" spans="1:6">
      <c r="D487" s="4">
        <f>2.55+0.225</f>
        <v>2.7749999999999999</v>
      </c>
      <c r="F487" s="6"/>
    </row>
    <row r="488" spans="1:6" ht="13.5" thickBot="1">
      <c r="E488" s="100">
        <f>B486*C486*D486*D487</f>
        <v>10.462859999999999</v>
      </c>
      <c r="F488" s="6"/>
    </row>
    <row r="489" spans="1:6" ht="13.5" thickTop="1">
      <c r="F489" s="6"/>
    </row>
    <row r="490" spans="1:6">
      <c r="F490" s="6" t="s">
        <v>288</v>
      </c>
    </row>
    <row r="491" spans="1:6">
      <c r="D491" s="4">
        <f>K338</f>
        <v>17.100000000000001</v>
      </c>
      <c r="F491" s="5" t="s">
        <v>289</v>
      </c>
    </row>
    <row r="492" spans="1:6">
      <c r="D492" s="4">
        <v>0.25</v>
      </c>
    </row>
    <row r="493" spans="1:6" ht="13.5" thickBot="1">
      <c r="E493" s="8">
        <f>D491*D492</f>
        <v>4.2750000000000004</v>
      </c>
      <c r="F493" s="6"/>
    </row>
    <row r="494" spans="1:6" ht="13.5" thickTop="1">
      <c r="F494" s="6"/>
    </row>
    <row r="495" spans="1:6">
      <c r="F495" s="6"/>
    </row>
    <row r="496" spans="1:6">
      <c r="F496" s="6"/>
    </row>
    <row r="497" spans="3:10">
      <c r="C497" s="32">
        <v>1</v>
      </c>
      <c r="D497" s="4">
        <v>1.8</v>
      </c>
      <c r="F497" s="5" t="s">
        <v>290</v>
      </c>
    </row>
    <row r="498" spans="3:10">
      <c r="D498" s="4">
        <v>2.1</v>
      </c>
      <c r="E498" s="4">
        <f>C497*D497*D498</f>
        <v>3.7800000000000002</v>
      </c>
      <c r="F498" s="6"/>
    </row>
    <row r="501" spans="3:10" ht="13.5" thickBot="1">
      <c r="E501" s="8">
        <f>SUM(E498:E500)</f>
        <v>3.7800000000000002</v>
      </c>
    </row>
    <row r="502" spans="3:10" ht="13.5" thickTop="1"/>
    <row r="503" spans="3:10" ht="13.5" thickBot="1">
      <c r="E503" s="12">
        <f>E493+E501</f>
        <v>8.0549999999999997</v>
      </c>
    </row>
    <row r="504" spans="3:10" ht="13.5" thickTop="1"/>
    <row r="512" spans="3:10">
      <c r="J512" s="5" t="s">
        <v>141</v>
      </c>
    </row>
    <row r="513" spans="7:10">
      <c r="J513" s="5" t="s">
        <v>142</v>
      </c>
    </row>
    <row r="514" spans="7:10">
      <c r="G514" s="5" t="s">
        <v>57</v>
      </c>
      <c r="I514" s="5" t="s">
        <v>140</v>
      </c>
      <c r="J514" s="5" t="s">
        <v>143</v>
      </c>
    </row>
    <row r="515" spans="7:10">
      <c r="G515" s="5">
        <v>30</v>
      </c>
    </row>
    <row r="516" spans="7:10">
      <c r="H516" s="5" t="s">
        <v>49</v>
      </c>
    </row>
    <row r="517" spans="7:10">
      <c r="I517" s="5" t="s">
        <v>144</v>
      </c>
      <c r="J517" s="81">
        <v>2.3820000000000001</v>
      </c>
    </row>
    <row r="518" spans="7:10">
      <c r="J518" s="1" t="s">
        <v>57</v>
      </c>
    </row>
    <row r="520" spans="7:10" ht="13.5" thickBot="1">
      <c r="I520" s="82" t="s">
        <v>145</v>
      </c>
      <c r="J520" s="83">
        <v>4.7640000000000002</v>
      </c>
    </row>
    <row r="521" spans="7:10" ht="13.5" thickTop="1"/>
    <row r="530" spans="3:6">
      <c r="F530" s="84" t="s">
        <v>146</v>
      </c>
    </row>
    <row r="531" spans="3:6" ht="13.5" thickBot="1">
      <c r="C531" s="32">
        <v>2</v>
      </c>
      <c r="D531" s="4">
        <v>2.1</v>
      </c>
      <c r="E531" s="12">
        <f>C531*D531</f>
        <v>4.2</v>
      </c>
    </row>
    <row r="532" spans="3:6" ht="13.5" thickTop="1"/>
    <row r="534" spans="3:6">
      <c r="F534" s="84"/>
    </row>
    <row r="535" spans="3:6" ht="13.5" thickBot="1">
      <c r="E535" s="12">
        <f>K338</f>
        <v>17.100000000000001</v>
      </c>
      <c r="F535" s="84" t="s">
        <v>105</v>
      </c>
    </row>
    <row r="536" spans="3:6" ht="13.5" thickTop="1">
      <c r="F536" s="84"/>
    </row>
    <row r="537" spans="3:6">
      <c r="F537" s="84" t="s">
        <v>104</v>
      </c>
    </row>
    <row r="538" spans="3:6" ht="13.5" thickBot="1">
      <c r="E538" s="12">
        <f>K333</f>
        <v>0</v>
      </c>
      <c r="F538" s="84"/>
    </row>
    <row r="539" spans="3:6" ht="13.5" thickTop="1">
      <c r="F539" s="84"/>
    </row>
    <row r="540" spans="3:6">
      <c r="F540" s="84"/>
    </row>
    <row r="541" spans="3:6">
      <c r="F541" s="84" t="s">
        <v>103</v>
      </c>
    </row>
    <row r="542" spans="3:6">
      <c r="F542" s="84"/>
    </row>
    <row r="543" spans="3:6">
      <c r="F543" s="84" t="s">
        <v>102</v>
      </c>
    </row>
    <row r="546" spans="2:16">
      <c r="B546" s="32">
        <v>2</v>
      </c>
      <c r="C546" s="32">
        <v>2</v>
      </c>
      <c r="D546" s="4">
        <v>1.125</v>
      </c>
    </row>
    <row r="547" spans="2:16">
      <c r="D547" s="7">
        <v>2.1</v>
      </c>
      <c r="E547" s="4">
        <f>B546*C546*D546*D547</f>
        <v>9.4500000000000011</v>
      </c>
      <c r="F547" s="6" t="s">
        <v>147</v>
      </c>
    </row>
    <row r="548" spans="2:16">
      <c r="B548" s="32">
        <v>12</v>
      </c>
      <c r="C548" s="32">
        <v>2</v>
      </c>
      <c r="D548" s="4">
        <v>0.8</v>
      </c>
    </row>
    <row r="549" spans="2:16">
      <c r="D549" s="7">
        <v>2.1</v>
      </c>
      <c r="E549" s="4">
        <f>B548*C548*D548*D549</f>
        <v>40.320000000000007</v>
      </c>
      <c r="L549" s="5">
        <f>0.6*4</f>
        <v>2.4</v>
      </c>
    </row>
    <row r="550" spans="2:16">
      <c r="B550" s="32">
        <v>6</v>
      </c>
      <c r="C550" s="32">
        <v>2</v>
      </c>
      <c r="D550" s="4">
        <v>0.65</v>
      </c>
    </row>
    <row r="551" spans="2:16">
      <c r="D551" s="7">
        <v>2.1</v>
      </c>
      <c r="E551" s="4">
        <f>B550*C550*D550*D551</f>
        <v>16.380000000000003</v>
      </c>
    </row>
    <row r="552" spans="2:16" ht="13.5" thickBot="1">
      <c r="E552" s="12">
        <f>SUM(E547:E551)</f>
        <v>66.150000000000006</v>
      </c>
    </row>
    <row r="553" spans="2:16" ht="13.5" thickTop="1">
      <c r="M553" s="5">
        <f>1.1*2</f>
        <v>2.2000000000000002</v>
      </c>
    </row>
    <row r="554" spans="2:16">
      <c r="M554" s="5">
        <f>0.025*2</f>
        <v>0.05</v>
      </c>
    </row>
    <row r="555" spans="2:16">
      <c r="M555" s="5">
        <f>SUM(M553:M554)</f>
        <v>2.25</v>
      </c>
    </row>
    <row r="557" spans="2:16">
      <c r="P557" s="5">
        <f>0.5</f>
        <v>0.5</v>
      </c>
    </row>
    <row r="558" spans="2:16">
      <c r="M558" s="5">
        <f>1.1/2</f>
        <v>0.55000000000000004</v>
      </c>
    </row>
    <row r="559" spans="2:16">
      <c r="M559" s="5">
        <f>2*0.55+0.025</f>
        <v>1.125</v>
      </c>
    </row>
    <row r="560" spans="2:16">
      <c r="P560" s="5">
        <v>0.55000000000000004</v>
      </c>
    </row>
    <row r="561" spans="16:16">
      <c r="P561" s="5">
        <v>0.55000000000000004</v>
      </c>
    </row>
    <row r="562" spans="16:16">
      <c r="P562" s="5">
        <v>2.5000000000000001E-2</v>
      </c>
    </row>
    <row r="563" spans="16:16">
      <c r="P563" s="5">
        <f>SUM(P560:P562)</f>
        <v>1.125</v>
      </c>
    </row>
    <row r="564" spans="16:16">
      <c r="P564" s="5">
        <f>P563*2</f>
        <v>2.25</v>
      </c>
    </row>
  </sheetData>
  <mergeCells count="1">
    <mergeCell ref="I270:J270"/>
  </mergeCell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666-080E-414D-8BC1-9C3D929ED58E}">
  <sheetPr>
    <tabColor rgb="FFC00000"/>
  </sheetPr>
  <dimension ref="A3:J46"/>
  <sheetViews>
    <sheetView view="pageBreakPreview" zoomScale="60" zoomScaleNormal="100" workbookViewId="0">
      <selection activeCell="M40" sqref="M40"/>
    </sheetView>
  </sheetViews>
  <sheetFormatPr defaultColWidth="9.140625" defaultRowHeight="12.75"/>
  <cols>
    <col min="1" max="16384" width="9.140625" style="110"/>
  </cols>
  <sheetData>
    <row r="3" spans="1:10" ht="13.5" thickBot="1"/>
    <row r="4" spans="1:10">
      <c r="A4" s="1266" t="s">
        <v>657</v>
      </c>
      <c r="B4" s="1267"/>
      <c r="C4" s="1267"/>
      <c r="D4" s="1267"/>
      <c r="E4" s="1267"/>
      <c r="F4" s="1267"/>
      <c r="G4" s="1267"/>
      <c r="H4" s="1267"/>
      <c r="I4" s="1267"/>
      <c r="J4" s="1268"/>
    </row>
    <row r="5" spans="1:10">
      <c r="A5" s="1269"/>
      <c r="B5" s="1270"/>
      <c r="C5" s="1270"/>
      <c r="D5" s="1270"/>
      <c r="E5" s="1270"/>
      <c r="F5" s="1270"/>
      <c r="G5" s="1270"/>
      <c r="H5" s="1270"/>
      <c r="I5" s="1270"/>
      <c r="J5" s="1271"/>
    </row>
    <row r="6" spans="1:10">
      <c r="A6" s="1269"/>
      <c r="B6" s="1270"/>
      <c r="C6" s="1270"/>
      <c r="D6" s="1270"/>
      <c r="E6" s="1270"/>
      <c r="F6" s="1270"/>
      <c r="G6" s="1270"/>
      <c r="H6" s="1270"/>
      <c r="I6" s="1270"/>
      <c r="J6" s="1271"/>
    </row>
    <row r="7" spans="1:10">
      <c r="A7" s="1269"/>
      <c r="B7" s="1270"/>
      <c r="C7" s="1270"/>
      <c r="D7" s="1270"/>
      <c r="E7" s="1270"/>
      <c r="F7" s="1270"/>
      <c r="G7" s="1270"/>
      <c r="H7" s="1270"/>
      <c r="I7" s="1270"/>
      <c r="J7" s="1271"/>
    </row>
    <row r="8" spans="1:10">
      <c r="A8" s="1269"/>
      <c r="B8" s="1270"/>
      <c r="C8" s="1270"/>
      <c r="D8" s="1270"/>
      <c r="E8" s="1270"/>
      <c r="F8" s="1270"/>
      <c r="G8" s="1270"/>
      <c r="H8" s="1270"/>
      <c r="I8" s="1270"/>
      <c r="J8" s="1271"/>
    </row>
    <row r="9" spans="1:10">
      <c r="A9" s="1269"/>
      <c r="B9" s="1270"/>
      <c r="C9" s="1270"/>
      <c r="D9" s="1270"/>
      <c r="E9" s="1270"/>
      <c r="F9" s="1270"/>
      <c r="G9" s="1270"/>
      <c r="H9" s="1270"/>
      <c r="I9" s="1270"/>
      <c r="J9" s="1271"/>
    </row>
    <row r="10" spans="1:10">
      <c r="A10" s="1269"/>
      <c r="B10" s="1270"/>
      <c r="C10" s="1270"/>
      <c r="D10" s="1270"/>
      <c r="E10" s="1270"/>
      <c r="F10" s="1270"/>
      <c r="G10" s="1270"/>
      <c r="H10" s="1270"/>
      <c r="I10" s="1270"/>
      <c r="J10" s="1271"/>
    </row>
    <row r="11" spans="1:10">
      <c r="A11" s="1269"/>
      <c r="B11" s="1270"/>
      <c r="C11" s="1270"/>
      <c r="D11" s="1270"/>
      <c r="E11" s="1270"/>
      <c r="F11" s="1270"/>
      <c r="G11" s="1270"/>
      <c r="H11" s="1270"/>
      <c r="I11" s="1270"/>
      <c r="J11" s="1271"/>
    </row>
    <row r="12" spans="1:10">
      <c r="A12" s="1269"/>
      <c r="B12" s="1270"/>
      <c r="C12" s="1270"/>
      <c r="D12" s="1270"/>
      <c r="E12" s="1270"/>
      <c r="F12" s="1270"/>
      <c r="G12" s="1270"/>
      <c r="H12" s="1270"/>
      <c r="I12" s="1270"/>
      <c r="J12" s="1271"/>
    </row>
    <row r="13" spans="1:10">
      <c r="A13" s="1269"/>
      <c r="B13" s="1270"/>
      <c r="C13" s="1270"/>
      <c r="D13" s="1270"/>
      <c r="E13" s="1270"/>
      <c r="F13" s="1270"/>
      <c r="G13" s="1270"/>
      <c r="H13" s="1270"/>
      <c r="I13" s="1270"/>
      <c r="J13" s="1271"/>
    </row>
    <row r="14" spans="1:10">
      <c r="A14" s="1269"/>
      <c r="B14" s="1270"/>
      <c r="C14" s="1270"/>
      <c r="D14" s="1270"/>
      <c r="E14" s="1270"/>
      <c r="F14" s="1270"/>
      <c r="G14" s="1270"/>
      <c r="H14" s="1270"/>
      <c r="I14" s="1270"/>
      <c r="J14" s="1271"/>
    </row>
    <row r="15" spans="1:10">
      <c r="A15" s="1269"/>
      <c r="B15" s="1270"/>
      <c r="C15" s="1270"/>
      <c r="D15" s="1270"/>
      <c r="E15" s="1270"/>
      <c r="F15" s="1270"/>
      <c r="G15" s="1270"/>
      <c r="H15" s="1270"/>
      <c r="I15" s="1270"/>
      <c r="J15" s="1271"/>
    </row>
    <row r="16" spans="1:10">
      <c r="A16" s="1269"/>
      <c r="B16" s="1270"/>
      <c r="C16" s="1270"/>
      <c r="D16" s="1270"/>
      <c r="E16" s="1270"/>
      <c r="F16" s="1270"/>
      <c r="G16" s="1270"/>
      <c r="H16" s="1270"/>
      <c r="I16" s="1270"/>
      <c r="J16" s="1271"/>
    </row>
    <row r="17" spans="1:10">
      <c r="A17" s="1269"/>
      <c r="B17" s="1270"/>
      <c r="C17" s="1270"/>
      <c r="D17" s="1270"/>
      <c r="E17" s="1270"/>
      <c r="F17" s="1270"/>
      <c r="G17" s="1270"/>
      <c r="H17" s="1270"/>
      <c r="I17" s="1270"/>
      <c r="J17" s="1271"/>
    </row>
    <row r="18" spans="1:10">
      <c r="A18" s="1269"/>
      <c r="B18" s="1270"/>
      <c r="C18" s="1270"/>
      <c r="D18" s="1270"/>
      <c r="E18" s="1270"/>
      <c r="F18" s="1270"/>
      <c r="G18" s="1270"/>
      <c r="H18" s="1270"/>
      <c r="I18" s="1270"/>
      <c r="J18" s="1271"/>
    </row>
    <row r="19" spans="1:10">
      <c r="A19" s="1269"/>
      <c r="B19" s="1270"/>
      <c r="C19" s="1270"/>
      <c r="D19" s="1270"/>
      <c r="E19" s="1270"/>
      <c r="F19" s="1270"/>
      <c r="G19" s="1270"/>
      <c r="H19" s="1270"/>
      <c r="I19" s="1270"/>
      <c r="J19" s="1271"/>
    </row>
    <row r="20" spans="1:10">
      <c r="A20" s="1269"/>
      <c r="B20" s="1270"/>
      <c r="C20" s="1270"/>
      <c r="D20" s="1270"/>
      <c r="E20" s="1270"/>
      <c r="F20" s="1270"/>
      <c r="G20" s="1270"/>
      <c r="H20" s="1270"/>
      <c r="I20" s="1270"/>
      <c r="J20" s="1271"/>
    </row>
    <row r="21" spans="1:10">
      <c r="A21" s="1269"/>
      <c r="B21" s="1270"/>
      <c r="C21" s="1270"/>
      <c r="D21" s="1270"/>
      <c r="E21" s="1270"/>
      <c r="F21" s="1270"/>
      <c r="G21" s="1270"/>
      <c r="H21" s="1270"/>
      <c r="I21" s="1270"/>
      <c r="J21" s="1271"/>
    </row>
    <row r="22" spans="1:10">
      <c r="A22" s="1269"/>
      <c r="B22" s="1270"/>
      <c r="C22" s="1270"/>
      <c r="D22" s="1270"/>
      <c r="E22" s="1270"/>
      <c r="F22" s="1270"/>
      <c r="G22" s="1270"/>
      <c r="H22" s="1270"/>
      <c r="I22" s="1270"/>
      <c r="J22" s="1271"/>
    </row>
    <row r="23" spans="1:10">
      <c r="A23" s="1269"/>
      <c r="B23" s="1270"/>
      <c r="C23" s="1270"/>
      <c r="D23" s="1270"/>
      <c r="E23" s="1270"/>
      <c r="F23" s="1270"/>
      <c r="G23" s="1270"/>
      <c r="H23" s="1270"/>
      <c r="I23" s="1270"/>
      <c r="J23" s="1271"/>
    </row>
    <row r="24" spans="1:10">
      <c r="A24" s="1269"/>
      <c r="B24" s="1270"/>
      <c r="C24" s="1270"/>
      <c r="D24" s="1270"/>
      <c r="E24" s="1270"/>
      <c r="F24" s="1270"/>
      <c r="G24" s="1270"/>
      <c r="H24" s="1270"/>
      <c r="I24" s="1270"/>
      <c r="J24" s="1271"/>
    </row>
    <row r="25" spans="1:10">
      <c r="A25" s="1269"/>
      <c r="B25" s="1270"/>
      <c r="C25" s="1270"/>
      <c r="D25" s="1270"/>
      <c r="E25" s="1270"/>
      <c r="F25" s="1270"/>
      <c r="G25" s="1270"/>
      <c r="H25" s="1270"/>
      <c r="I25" s="1270"/>
      <c r="J25" s="1271"/>
    </row>
    <row r="26" spans="1:10">
      <c r="A26" s="1269"/>
      <c r="B26" s="1270"/>
      <c r="C26" s="1270"/>
      <c r="D26" s="1270"/>
      <c r="E26" s="1270"/>
      <c r="F26" s="1270"/>
      <c r="G26" s="1270"/>
      <c r="H26" s="1270"/>
      <c r="I26" s="1270"/>
      <c r="J26" s="1271"/>
    </row>
    <row r="27" spans="1:10">
      <c r="A27" s="1269"/>
      <c r="B27" s="1270"/>
      <c r="C27" s="1270"/>
      <c r="D27" s="1270"/>
      <c r="E27" s="1270"/>
      <c r="F27" s="1270"/>
      <c r="G27" s="1270"/>
      <c r="H27" s="1270"/>
      <c r="I27" s="1270"/>
      <c r="J27" s="1271"/>
    </row>
    <row r="28" spans="1:10">
      <c r="A28" s="1269"/>
      <c r="B28" s="1270"/>
      <c r="C28" s="1270"/>
      <c r="D28" s="1270"/>
      <c r="E28" s="1270"/>
      <c r="F28" s="1270"/>
      <c r="G28" s="1270"/>
      <c r="H28" s="1270"/>
      <c r="I28" s="1270"/>
      <c r="J28" s="1271"/>
    </row>
    <row r="29" spans="1:10">
      <c r="A29" s="1269"/>
      <c r="B29" s="1270"/>
      <c r="C29" s="1270"/>
      <c r="D29" s="1270"/>
      <c r="E29" s="1270"/>
      <c r="F29" s="1270"/>
      <c r="G29" s="1270"/>
      <c r="H29" s="1270"/>
      <c r="I29" s="1270"/>
      <c r="J29" s="1271"/>
    </row>
    <row r="30" spans="1:10">
      <c r="A30" s="1269"/>
      <c r="B30" s="1270"/>
      <c r="C30" s="1270"/>
      <c r="D30" s="1270"/>
      <c r="E30" s="1270"/>
      <c r="F30" s="1270"/>
      <c r="G30" s="1270"/>
      <c r="H30" s="1270"/>
      <c r="I30" s="1270"/>
      <c r="J30" s="1271"/>
    </row>
    <row r="31" spans="1:10">
      <c r="A31" s="1269"/>
      <c r="B31" s="1270"/>
      <c r="C31" s="1270"/>
      <c r="D31" s="1270"/>
      <c r="E31" s="1270"/>
      <c r="F31" s="1270"/>
      <c r="G31" s="1270"/>
      <c r="H31" s="1270"/>
      <c r="I31" s="1270"/>
      <c r="J31" s="1271"/>
    </row>
    <row r="32" spans="1:10">
      <c r="A32" s="1269"/>
      <c r="B32" s="1270"/>
      <c r="C32" s="1270"/>
      <c r="D32" s="1270"/>
      <c r="E32" s="1270"/>
      <c r="F32" s="1270"/>
      <c r="G32" s="1270"/>
      <c r="H32" s="1270"/>
      <c r="I32" s="1270"/>
      <c r="J32" s="1271"/>
    </row>
    <row r="33" spans="1:10">
      <c r="A33" s="1269"/>
      <c r="B33" s="1270"/>
      <c r="C33" s="1270"/>
      <c r="D33" s="1270"/>
      <c r="E33" s="1270"/>
      <c r="F33" s="1270"/>
      <c r="G33" s="1270"/>
      <c r="H33" s="1270"/>
      <c r="I33" s="1270"/>
      <c r="J33" s="1271"/>
    </row>
    <row r="34" spans="1:10">
      <c r="A34" s="1269"/>
      <c r="B34" s="1270"/>
      <c r="C34" s="1270"/>
      <c r="D34" s="1270"/>
      <c r="E34" s="1270"/>
      <c r="F34" s="1270"/>
      <c r="G34" s="1270"/>
      <c r="H34" s="1270"/>
      <c r="I34" s="1270"/>
      <c r="J34" s="1271"/>
    </row>
    <row r="35" spans="1:10">
      <c r="A35" s="1269"/>
      <c r="B35" s="1270"/>
      <c r="C35" s="1270"/>
      <c r="D35" s="1270"/>
      <c r="E35" s="1270"/>
      <c r="F35" s="1270"/>
      <c r="G35" s="1270"/>
      <c r="H35" s="1270"/>
      <c r="I35" s="1270"/>
      <c r="J35" s="1271"/>
    </row>
    <row r="36" spans="1:10">
      <c r="A36" s="1269"/>
      <c r="B36" s="1270"/>
      <c r="C36" s="1270"/>
      <c r="D36" s="1270"/>
      <c r="E36" s="1270"/>
      <c r="F36" s="1270"/>
      <c r="G36" s="1270"/>
      <c r="H36" s="1270"/>
      <c r="I36" s="1270"/>
      <c r="J36" s="1271"/>
    </row>
    <row r="37" spans="1:10">
      <c r="A37" s="1269"/>
      <c r="B37" s="1270"/>
      <c r="C37" s="1270"/>
      <c r="D37" s="1270"/>
      <c r="E37" s="1270"/>
      <c r="F37" s="1270"/>
      <c r="G37" s="1270"/>
      <c r="H37" s="1270"/>
      <c r="I37" s="1270"/>
      <c r="J37" s="1271"/>
    </row>
    <row r="38" spans="1:10">
      <c r="A38" s="1269"/>
      <c r="B38" s="1270"/>
      <c r="C38" s="1270"/>
      <c r="D38" s="1270"/>
      <c r="E38" s="1270"/>
      <c r="F38" s="1270"/>
      <c r="G38" s="1270"/>
      <c r="H38" s="1270"/>
      <c r="I38" s="1270"/>
      <c r="J38" s="1271"/>
    </row>
    <row r="39" spans="1:10">
      <c r="A39" s="1269"/>
      <c r="B39" s="1270"/>
      <c r="C39" s="1270"/>
      <c r="D39" s="1270"/>
      <c r="E39" s="1270"/>
      <c r="F39" s="1270"/>
      <c r="G39" s="1270"/>
      <c r="H39" s="1270"/>
      <c r="I39" s="1270"/>
      <c r="J39" s="1271"/>
    </row>
    <row r="40" spans="1:10" ht="234" customHeight="1">
      <c r="A40" s="1269"/>
      <c r="B40" s="1270"/>
      <c r="C40" s="1270"/>
      <c r="D40" s="1270"/>
      <c r="E40" s="1270"/>
      <c r="F40" s="1270"/>
      <c r="G40" s="1270"/>
      <c r="H40" s="1270"/>
      <c r="I40" s="1270"/>
      <c r="J40" s="1271"/>
    </row>
    <row r="41" spans="1:10">
      <c r="A41" s="291"/>
      <c r="J41" s="292"/>
    </row>
    <row r="42" spans="1:10">
      <c r="A42" s="291"/>
      <c r="J42" s="292"/>
    </row>
    <row r="43" spans="1:10">
      <c r="A43" s="291"/>
      <c r="J43" s="292"/>
    </row>
    <row r="44" spans="1:10">
      <c r="A44" s="291"/>
      <c r="J44" s="292"/>
    </row>
    <row r="45" spans="1:10">
      <c r="A45" s="291"/>
      <c r="J45" s="292"/>
    </row>
    <row r="46" spans="1:10" ht="13.5" thickBot="1">
      <c r="A46" s="293"/>
      <c r="B46" s="290"/>
      <c r="C46" s="290"/>
      <c r="D46" s="290"/>
      <c r="E46" s="290"/>
      <c r="F46" s="290"/>
      <c r="G46" s="290"/>
      <c r="H46" s="290"/>
      <c r="I46" s="290"/>
      <c r="J46" s="294"/>
    </row>
  </sheetData>
  <mergeCells count="1">
    <mergeCell ref="A4:J40"/>
  </mergeCells>
  <pageMargins left="0.7" right="0.7" top="0.75" bottom="0.75" header="0.3" footer="0.3"/>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32EB-307C-4727-9E6C-C11818EBAE23}">
  <dimension ref="A1:I742"/>
  <sheetViews>
    <sheetView view="pageBreakPreview" topLeftCell="A664" zoomScale="85" zoomScaleNormal="100" zoomScaleSheetLayoutView="85" workbookViewId="0">
      <selection activeCell="F726" sqref="F726"/>
    </sheetView>
  </sheetViews>
  <sheetFormatPr defaultColWidth="9.140625" defaultRowHeight="14.25"/>
  <cols>
    <col min="1" max="1" width="6.42578125" style="222" customWidth="1"/>
    <col min="2" max="2" width="52.5703125" style="230" customWidth="1"/>
    <col min="3" max="3" width="7.42578125" style="224" customWidth="1"/>
    <col min="4" max="4" width="6.140625" style="225" customWidth="1"/>
    <col min="5" max="5" width="10.85546875" style="226" customWidth="1"/>
    <col min="6" max="6" width="16.28515625" style="227" bestFit="1" customWidth="1"/>
    <col min="7" max="7" width="9.140625" style="228"/>
    <col min="8" max="8" width="14.85546875" style="228" bestFit="1" customWidth="1"/>
    <col min="9" max="9" width="12.85546875" style="228" bestFit="1" customWidth="1"/>
    <col min="10" max="256" width="9.140625" style="228"/>
    <col min="257" max="257" width="6.42578125" style="228" customWidth="1"/>
    <col min="258" max="258" width="46.42578125" style="228" customWidth="1"/>
    <col min="259" max="259" width="7.42578125" style="228" customWidth="1"/>
    <col min="260" max="260" width="6.140625" style="228" customWidth="1"/>
    <col min="261" max="261" width="10.85546875" style="228" customWidth="1"/>
    <col min="262" max="262" width="15.42578125" style="228" bestFit="1" customWidth="1"/>
    <col min="263" max="512" width="9.140625" style="228"/>
    <col min="513" max="513" width="6.42578125" style="228" customWidth="1"/>
    <col min="514" max="514" width="46.42578125" style="228" customWidth="1"/>
    <col min="515" max="515" width="7.42578125" style="228" customWidth="1"/>
    <col min="516" max="516" width="6.140625" style="228" customWidth="1"/>
    <col min="517" max="517" width="10.85546875" style="228" customWidth="1"/>
    <col min="518" max="518" width="15.42578125" style="228" bestFit="1" customWidth="1"/>
    <col min="519" max="768" width="9.140625" style="228"/>
    <col min="769" max="769" width="6.42578125" style="228" customWidth="1"/>
    <col min="770" max="770" width="46.42578125" style="228" customWidth="1"/>
    <col min="771" max="771" width="7.42578125" style="228" customWidth="1"/>
    <col min="772" max="772" width="6.140625" style="228" customWidth="1"/>
    <col min="773" max="773" width="10.85546875" style="228" customWidth="1"/>
    <col min="774" max="774" width="15.42578125" style="228" bestFit="1" customWidth="1"/>
    <col min="775" max="1024" width="9.140625" style="228"/>
    <col min="1025" max="1025" width="6.42578125" style="228" customWidth="1"/>
    <col min="1026" max="1026" width="46.42578125" style="228" customWidth="1"/>
    <col min="1027" max="1027" width="7.42578125" style="228" customWidth="1"/>
    <col min="1028" max="1028" width="6.140625" style="228" customWidth="1"/>
    <col min="1029" max="1029" width="10.85546875" style="228" customWidth="1"/>
    <col min="1030" max="1030" width="15.42578125" style="228" bestFit="1" customWidth="1"/>
    <col min="1031" max="1280" width="9.140625" style="228"/>
    <col min="1281" max="1281" width="6.42578125" style="228" customWidth="1"/>
    <col min="1282" max="1282" width="46.42578125" style="228" customWidth="1"/>
    <col min="1283" max="1283" width="7.42578125" style="228" customWidth="1"/>
    <col min="1284" max="1284" width="6.140625" style="228" customWidth="1"/>
    <col min="1285" max="1285" width="10.85546875" style="228" customWidth="1"/>
    <col min="1286" max="1286" width="15.42578125" style="228" bestFit="1" customWidth="1"/>
    <col min="1287" max="1536" width="9.140625" style="228"/>
    <col min="1537" max="1537" width="6.42578125" style="228" customWidth="1"/>
    <col min="1538" max="1538" width="46.42578125" style="228" customWidth="1"/>
    <col min="1539" max="1539" width="7.42578125" style="228" customWidth="1"/>
    <col min="1540" max="1540" width="6.140625" style="228" customWidth="1"/>
    <col min="1541" max="1541" width="10.85546875" style="228" customWidth="1"/>
    <col min="1542" max="1542" width="15.42578125" style="228" bestFit="1" customWidth="1"/>
    <col min="1543" max="1792" width="9.140625" style="228"/>
    <col min="1793" max="1793" width="6.42578125" style="228" customWidth="1"/>
    <col min="1794" max="1794" width="46.42578125" style="228" customWidth="1"/>
    <col min="1795" max="1795" width="7.42578125" style="228" customWidth="1"/>
    <col min="1796" max="1796" width="6.140625" style="228" customWidth="1"/>
    <col min="1797" max="1797" width="10.85546875" style="228" customWidth="1"/>
    <col min="1798" max="1798" width="15.42578125" style="228" bestFit="1" customWidth="1"/>
    <col min="1799" max="2048" width="9.140625" style="228"/>
    <col min="2049" max="2049" width="6.42578125" style="228" customWidth="1"/>
    <col min="2050" max="2050" width="46.42578125" style="228" customWidth="1"/>
    <col min="2051" max="2051" width="7.42578125" style="228" customWidth="1"/>
    <col min="2052" max="2052" width="6.140625" style="228" customWidth="1"/>
    <col min="2053" max="2053" width="10.85546875" style="228" customWidth="1"/>
    <col min="2054" max="2054" width="15.42578125" style="228" bestFit="1" customWidth="1"/>
    <col min="2055" max="2304" width="9.140625" style="228"/>
    <col min="2305" max="2305" width="6.42578125" style="228" customWidth="1"/>
    <col min="2306" max="2306" width="46.42578125" style="228" customWidth="1"/>
    <col min="2307" max="2307" width="7.42578125" style="228" customWidth="1"/>
    <col min="2308" max="2308" width="6.140625" style="228" customWidth="1"/>
    <col min="2309" max="2309" width="10.85546875" style="228" customWidth="1"/>
    <col min="2310" max="2310" width="15.42578125" style="228" bestFit="1" customWidth="1"/>
    <col min="2311" max="2560" width="9.140625" style="228"/>
    <col min="2561" max="2561" width="6.42578125" style="228" customWidth="1"/>
    <col min="2562" max="2562" width="46.42578125" style="228" customWidth="1"/>
    <col min="2563" max="2563" width="7.42578125" style="228" customWidth="1"/>
    <col min="2564" max="2564" width="6.140625" style="228" customWidth="1"/>
    <col min="2565" max="2565" width="10.85546875" style="228" customWidth="1"/>
    <col min="2566" max="2566" width="15.42578125" style="228" bestFit="1" customWidth="1"/>
    <col min="2567" max="2816" width="9.140625" style="228"/>
    <col min="2817" max="2817" width="6.42578125" style="228" customWidth="1"/>
    <col min="2818" max="2818" width="46.42578125" style="228" customWidth="1"/>
    <col min="2819" max="2819" width="7.42578125" style="228" customWidth="1"/>
    <col min="2820" max="2820" width="6.140625" style="228" customWidth="1"/>
    <col min="2821" max="2821" width="10.85546875" style="228" customWidth="1"/>
    <col min="2822" max="2822" width="15.42578125" style="228" bestFit="1" customWidth="1"/>
    <col min="2823" max="3072" width="9.140625" style="228"/>
    <col min="3073" max="3073" width="6.42578125" style="228" customWidth="1"/>
    <col min="3074" max="3074" width="46.42578125" style="228" customWidth="1"/>
    <col min="3075" max="3075" width="7.42578125" style="228" customWidth="1"/>
    <col min="3076" max="3076" width="6.140625" style="228" customWidth="1"/>
    <col min="3077" max="3077" width="10.85546875" style="228" customWidth="1"/>
    <col min="3078" max="3078" width="15.42578125" style="228" bestFit="1" customWidth="1"/>
    <col min="3079" max="3328" width="9.140625" style="228"/>
    <col min="3329" max="3329" width="6.42578125" style="228" customWidth="1"/>
    <col min="3330" max="3330" width="46.42578125" style="228" customWidth="1"/>
    <col min="3331" max="3331" width="7.42578125" style="228" customWidth="1"/>
    <col min="3332" max="3332" width="6.140625" style="228" customWidth="1"/>
    <col min="3333" max="3333" width="10.85546875" style="228" customWidth="1"/>
    <col min="3334" max="3334" width="15.42578125" style="228" bestFit="1" customWidth="1"/>
    <col min="3335" max="3584" width="9.140625" style="228"/>
    <col min="3585" max="3585" width="6.42578125" style="228" customWidth="1"/>
    <col min="3586" max="3586" width="46.42578125" style="228" customWidth="1"/>
    <col min="3587" max="3587" width="7.42578125" style="228" customWidth="1"/>
    <col min="3588" max="3588" width="6.140625" style="228" customWidth="1"/>
    <col min="3589" max="3589" width="10.85546875" style="228" customWidth="1"/>
    <col min="3590" max="3590" width="15.42578125" style="228" bestFit="1" customWidth="1"/>
    <col min="3591" max="3840" width="9.140625" style="228"/>
    <col min="3841" max="3841" width="6.42578125" style="228" customWidth="1"/>
    <col min="3842" max="3842" width="46.42578125" style="228" customWidth="1"/>
    <col min="3843" max="3843" width="7.42578125" style="228" customWidth="1"/>
    <col min="3844" max="3844" width="6.140625" style="228" customWidth="1"/>
    <col min="3845" max="3845" width="10.85546875" style="228" customWidth="1"/>
    <col min="3846" max="3846" width="15.42578125" style="228" bestFit="1" customWidth="1"/>
    <col min="3847" max="4096" width="9.140625" style="228"/>
    <col min="4097" max="4097" width="6.42578125" style="228" customWidth="1"/>
    <col min="4098" max="4098" width="46.42578125" style="228" customWidth="1"/>
    <col min="4099" max="4099" width="7.42578125" style="228" customWidth="1"/>
    <col min="4100" max="4100" width="6.140625" style="228" customWidth="1"/>
    <col min="4101" max="4101" width="10.85546875" style="228" customWidth="1"/>
    <col min="4102" max="4102" width="15.42578125" style="228" bestFit="1" customWidth="1"/>
    <col min="4103" max="4352" width="9.140625" style="228"/>
    <col min="4353" max="4353" width="6.42578125" style="228" customWidth="1"/>
    <col min="4354" max="4354" width="46.42578125" style="228" customWidth="1"/>
    <col min="4355" max="4355" width="7.42578125" style="228" customWidth="1"/>
    <col min="4356" max="4356" width="6.140625" style="228" customWidth="1"/>
    <col min="4357" max="4357" width="10.85546875" style="228" customWidth="1"/>
    <col min="4358" max="4358" width="15.42578125" style="228" bestFit="1" customWidth="1"/>
    <col min="4359" max="4608" width="9.140625" style="228"/>
    <col min="4609" max="4609" width="6.42578125" style="228" customWidth="1"/>
    <col min="4610" max="4610" width="46.42578125" style="228" customWidth="1"/>
    <col min="4611" max="4611" width="7.42578125" style="228" customWidth="1"/>
    <col min="4612" max="4612" width="6.140625" style="228" customWidth="1"/>
    <col min="4613" max="4613" width="10.85546875" style="228" customWidth="1"/>
    <col min="4614" max="4614" width="15.42578125" style="228" bestFit="1" customWidth="1"/>
    <col min="4615" max="4864" width="9.140625" style="228"/>
    <col min="4865" max="4865" width="6.42578125" style="228" customWidth="1"/>
    <col min="4866" max="4866" width="46.42578125" style="228" customWidth="1"/>
    <col min="4867" max="4867" width="7.42578125" style="228" customWidth="1"/>
    <col min="4868" max="4868" width="6.140625" style="228" customWidth="1"/>
    <col min="4869" max="4869" width="10.85546875" style="228" customWidth="1"/>
    <col min="4870" max="4870" width="15.42578125" style="228" bestFit="1" customWidth="1"/>
    <col min="4871" max="5120" width="9.140625" style="228"/>
    <col min="5121" max="5121" width="6.42578125" style="228" customWidth="1"/>
    <col min="5122" max="5122" width="46.42578125" style="228" customWidth="1"/>
    <col min="5123" max="5123" width="7.42578125" style="228" customWidth="1"/>
    <col min="5124" max="5124" width="6.140625" style="228" customWidth="1"/>
    <col min="5125" max="5125" width="10.85546875" style="228" customWidth="1"/>
    <col min="5126" max="5126" width="15.42578125" style="228" bestFit="1" customWidth="1"/>
    <col min="5127" max="5376" width="9.140625" style="228"/>
    <col min="5377" max="5377" width="6.42578125" style="228" customWidth="1"/>
    <col min="5378" max="5378" width="46.42578125" style="228" customWidth="1"/>
    <col min="5379" max="5379" width="7.42578125" style="228" customWidth="1"/>
    <col min="5380" max="5380" width="6.140625" style="228" customWidth="1"/>
    <col min="5381" max="5381" width="10.85546875" style="228" customWidth="1"/>
    <col min="5382" max="5382" width="15.42578125" style="228" bestFit="1" customWidth="1"/>
    <col min="5383" max="5632" width="9.140625" style="228"/>
    <col min="5633" max="5633" width="6.42578125" style="228" customWidth="1"/>
    <col min="5634" max="5634" width="46.42578125" style="228" customWidth="1"/>
    <col min="5635" max="5635" width="7.42578125" style="228" customWidth="1"/>
    <col min="5636" max="5636" width="6.140625" style="228" customWidth="1"/>
    <col min="5637" max="5637" width="10.85546875" style="228" customWidth="1"/>
    <col min="5638" max="5638" width="15.42578125" style="228" bestFit="1" customWidth="1"/>
    <col min="5639" max="5888" width="9.140625" style="228"/>
    <col min="5889" max="5889" width="6.42578125" style="228" customWidth="1"/>
    <col min="5890" max="5890" width="46.42578125" style="228" customWidth="1"/>
    <col min="5891" max="5891" width="7.42578125" style="228" customWidth="1"/>
    <col min="5892" max="5892" width="6.140625" style="228" customWidth="1"/>
    <col min="5893" max="5893" width="10.85546875" style="228" customWidth="1"/>
    <col min="5894" max="5894" width="15.42578125" style="228" bestFit="1" customWidth="1"/>
    <col min="5895" max="6144" width="9.140625" style="228"/>
    <col min="6145" max="6145" width="6.42578125" style="228" customWidth="1"/>
    <col min="6146" max="6146" width="46.42578125" style="228" customWidth="1"/>
    <col min="6147" max="6147" width="7.42578125" style="228" customWidth="1"/>
    <col min="6148" max="6148" width="6.140625" style="228" customWidth="1"/>
    <col min="6149" max="6149" width="10.85546875" style="228" customWidth="1"/>
    <col min="6150" max="6150" width="15.42578125" style="228" bestFit="1" customWidth="1"/>
    <col min="6151" max="6400" width="9.140625" style="228"/>
    <col min="6401" max="6401" width="6.42578125" style="228" customWidth="1"/>
    <col min="6402" max="6402" width="46.42578125" style="228" customWidth="1"/>
    <col min="6403" max="6403" width="7.42578125" style="228" customWidth="1"/>
    <col min="6404" max="6404" width="6.140625" style="228" customWidth="1"/>
    <col min="6405" max="6405" width="10.85546875" style="228" customWidth="1"/>
    <col min="6406" max="6406" width="15.42578125" style="228" bestFit="1" customWidth="1"/>
    <col min="6407" max="6656" width="9.140625" style="228"/>
    <col min="6657" max="6657" width="6.42578125" style="228" customWidth="1"/>
    <col min="6658" max="6658" width="46.42578125" style="228" customWidth="1"/>
    <col min="6659" max="6659" width="7.42578125" style="228" customWidth="1"/>
    <col min="6660" max="6660" width="6.140625" style="228" customWidth="1"/>
    <col min="6661" max="6661" width="10.85546875" style="228" customWidth="1"/>
    <col min="6662" max="6662" width="15.42578125" style="228" bestFit="1" customWidth="1"/>
    <col min="6663" max="6912" width="9.140625" style="228"/>
    <col min="6913" max="6913" width="6.42578125" style="228" customWidth="1"/>
    <col min="6914" max="6914" width="46.42578125" style="228" customWidth="1"/>
    <col min="6915" max="6915" width="7.42578125" style="228" customWidth="1"/>
    <col min="6916" max="6916" width="6.140625" style="228" customWidth="1"/>
    <col min="6917" max="6917" width="10.85546875" style="228" customWidth="1"/>
    <col min="6918" max="6918" width="15.42578125" style="228" bestFit="1" customWidth="1"/>
    <col min="6919" max="7168" width="9.140625" style="228"/>
    <col min="7169" max="7169" width="6.42578125" style="228" customWidth="1"/>
    <col min="7170" max="7170" width="46.42578125" style="228" customWidth="1"/>
    <col min="7171" max="7171" width="7.42578125" style="228" customWidth="1"/>
    <col min="7172" max="7172" width="6.140625" style="228" customWidth="1"/>
    <col min="7173" max="7173" width="10.85546875" style="228" customWidth="1"/>
    <col min="7174" max="7174" width="15.42578125" style="228" bestFit="1" customWidth="1"/>
    <col min="7175" max="7424" width="9.140625" style="228"/>
    <col min="7425" max="7425" width="6.42578125" style="228" customWidth="1"/>
    <col min="7426" max="7426" width="46.42578125" style="228" customWidth="1"/>
    <col min="7427" max="7427" width="7.42578125" style="228" customWidth="1"/>
    <col min="7428" max="7428" width="6.140625" style="228" customWidth="1"/>
    <col min="7429" max="7429" width="10.85546875" style="228" customWidth="1"/>
    <col min="7430" max="7430" width="15.42578125" style="228" bestFit="1" customWidth="1"/>
    <col min="7431" max="7680" width="9.140625" style="228"/>
    <col min="7681" max="7681" width="6.42578125" style="228" customWidth="1"/>
    <col min="7682" max="7682" width="46.42578125" style="228" customWidth="1"/>
    <col min="7683" max="7683" width="7.42578125" style="228" customWidth="1"/>
    <col min="7684" max="7684" width="6.140625" style="228" customWidth="1"/>
    <col min="7685" max="7685" width="10.85546875" style="228" customWidth="1"/>
    <col min="7686" max="7686" width="15.42578125" style="228" bestFit="1" customWidth="1"/>
    <col min="7687" max="7936" width="9.140625" style="228"/>
    <col min="7937" max="7937" width="6.42578125" style="228" customWidth="1"/>
    <col min="7938" max="7938" width="46.42578125" style="228" customWidth="1"/>
    <col min="7939" max="7939" width="7.42578125" style="228" customWidth="1"/>
    <col min="7940" max="7940" width="6.140625" style="228" customWidth="1"/>
    <col min="7941" max="7941" width="10.85546875" style="228" customWidth="1"/>
    <col min="7942" max="7942" width="15.42578125" style="228" bestFit="1" customWidth="1"/>
    <col min="7943" max="8192" width="9.140625" style="228"/>
    <col min="8193" max="8193" width="6.42578125" style="228" customWidth="1"/>
    <col min="8194" max="8194" width="46.42578125" style="228" customWidth="1"/>
    <col min="8195" max="8195" width="7.42578125" style="228" customWidth="1"/>
    <col min="8196" max="8196" width="6.140625" style="228" customWidth="1"/>
    <col min="8197" max="8197" width="10.85546875" style="228" customWidth="1"/>
    <col min="8198" max="8198" width="15.42578125" style="228" bestFit="1" customWidth="1"/>
    <col min="8199" max="8448" width="9.140625" style="228"/>
    <col min="8449" max="8449" width="6.42578125" style="228" customWidth="1"/>
    <col min="8450" max="8450" width="46.42578125" style="228" customWidth="1"/>
    <col min="8451" max="8451" width="7.42578125" style="228" customWidth="1"/>
    <col min="8452" max="8452" width="6.140625" style="228" customWidth="1"/>
    <col min="8453" max="8453" width="10.85546875" style="228" customWidth="1"/>
    <col min="8454" max="8454" width="15.42578125" style="228" bestFit="1" customWidth="1"/>
    <col min="8455" max="8704" width="9.140625" style="228"/>
    <col min="8705" max="8705" width="6.42578125" style="228" customWidth="1"/>
    <col min="8706" max="8706" width="46.42578125" style="228" customWidth="1"/>
    <col min="8707" max="8707" width="7.42578125" style="228" customWidth="1"/>
    <col min="8708" max="8708" width="6.140625" style="228" customWidth="1"/>
    <col min="8709" max="8709" width="10.85546875" style="228" customWidth="1"/>
    <col min="8710" max="8710" width="15.42578125" style="228" bestFit="1" customWidth="1"/>
    <col min="8711" max="8960" width="9.140625" style="228"/>
    <col min="8961" max="8961" width="6.42578125" style="228" customWidth="1"/>
    <col min="8962" max="8962" width="46.42578125" style="228" customWidth="1"/>
    <col min="8963" max="8963" width="7.42578125" style="228" customWidth="1"/>
    <col min="8964" max="8964" width="6.140625" style="228" customWidth="1"/>
    <col min="8965" max="8965" width="10.85546875" style="228" customWidth="1"/>
    <col min="8966" max="8966" width="15.42578125" style="228" bestFit="1" customWidth="1"/>
    <col min="8967" max="9216" width="9.140625" style="228"/>
    <col min="9217" max="9217" width="6.42578125" style="228" customWidth="1"/>
    <col min="9218" max="9218" width="46.42578125" style="228" customWidth="1"/>
    <col min="9219" max="9219" width="7.42578125" style="228" customWidth="1"/>
    <col min="9220" max="9220" width="6.140625" style="228" customWidth="1"/>
    <col min="9221" max="9221" width="10.85546875" style="228" customWidth="1"/>
    <col min="9222" max="9222" width="15.42578125" style="228" bestFit="1" customWidth="1"/>
    <col min="9223" max="9472" width="9.140625" style="228"/>
    <col min="9473" max="9473" width="6.42578125" style="228" customWidth="1"/>
    <col min="9474" max="9474" width="46.42578125" style="228" customWidth="1"/>
    <col min="9475" max="9475" width="7.42578125" style="228" customWidth="1"/>
    <col min="9476" max="9476" width="6.140625" style="228" customWidth="1"/>
    <col min="9477" max="9477" width="10.85546875" style="228" customWidth="1"/>
    <col min="9478" max="9478" width="15.42578125" style="228" bestFit="1" customWidth="1"/>
    <col min="9479" max="9728" width="9.140625" style="228"/>
    <col min="9729" max="9729" width="6.42578125" style="228" customWidth="1"/>
    <col min="9730" max="9730" width="46.42578125" style="228" customWidth="1"/>
    <col min="9731" max="9731" width="7.42578125" style="228" customWidth="1"/>
    <col min="9732" max="9732" width="6.140625" style="228" customWidth="1"/>
    <col min="9733" max="9733" width="10.85546875" style="228" customWidth="1"/>
    <col min="9734" max="9734" width="15.42578125" style="228" bestFit="1" customWidth="1"/>
    <col min="9735" max="9984" width="9.140625" style="228"/>
    <col min="9985" max="9985" width="6.42578125" style="228" customWidth="1"/>
    <col min="9986" max="9986" width="46.42578125" style="228" customWidth="1"/>
    <col min="9987" max="9987" width="7.42578125" style="228" customWidth="1"/>
    <col min="9988" max="9988" width="6.140625" style="228" customWidth="1"/>
    <col min="9989" max="9989" width="10.85546875" style="228" customWidth="1"/>
    <col min="9990" max="9990" width="15.42578125" style="228" bestFit="1" customWidth="1"/>
    <col min="9991" max="10240" width="9.140625" style="228"/>
    <col min="10241" max="10241" width="6.42578125" style="228" customWidth="1"/>
    <col min="10242" max="10242" width="46.42578125" style="228" customWidth="1"/>
    <col min="10243" max="10243" width="7.42578125" style="228" customWidth="1"/>
    <col min="10244" max="10244" width="6.140625" style="228" customWidth="1"/>
    <col min="10245" max="10245" width="10.85546875" style="228" customWidth="1"/>
    <col min="10246" max="10246" width="15.42578125" style="228" bestFit="1" customWidth="1"/>
    <col min="10247" max="10496" width="9.140625" style="228"/>
    <col min="10497" max="10497" width="6.42578125" style="228" customWidth="1"/>
    <col min="10498" max="10498" width="46.42578125" style="228" customWidth="1"/>
    <col min="10499" max="10499" width="7.42578125" style="228" customWidth="1"/>
    <col min="10500" max="10500" width="6.140625" style="228" customWidth="1"/>
    <col min="10501" max="10501" width="10.85546875" style="228" customWidth="1"/>
    <col min="10502" max="10502" width="15.42578125" style="228" bestFit="1" customWidth="1"/>
    <col min="10503" max="10752" width="9.140625" style="228"/>
    <col min="10753" max="10753" width="6.42578125" style="228" customWidth="1"/>
    <col min="10754" max="10754" width="46.42578125" style="228" customWidth="1"/>
    <col min="10755" max="10755" width="7.42578125" style="228" customWidth="1"/>
    <col min="10756" max="10756" width="6.140625" style="228" customWidth="1"/>
    <col min="10757" max="10757" width="10.85546875" style="228" customWidth="1"/>
    <col min="10758" max="10758" width="15.42578125" style="228" bestFit="1" customWidth="1"/>
    <col min="10759" max="11008" width="9.140625" style="228"/>
    <col min="11009" max="11009" width="6.42578125" style="228" customWidth="1"/>
    <col min="11010" max="11010" width="46.42578125" style="228" customWidth="1"/>
    <col min="11011" max="11011" width="7.42578125" style="228" customWidth="1"/>
    <col min="11012" max="11012" width="6.140625" style="228" customWidth="1"/>
    <col min="11013" max="11013" width="10.85546875" style="228" customWidth="1"/>
    <col min="11014" max="11014" width="15.42578125" style="228" bestFit="1" customWidth="1"/>
    <col min="11015" max="11264" width="9.140625" style="228"/>
    <col min="11265" max="11265" width="6.42578125" style="228" customWidth="1"/>
    <col min="11266" max="11266" width="46.42578125" style="228" customWidth="1"/>
    <col min="11267" max="11267" width="7.42578125" style="228" customWidth="1"/>
    <col min="11268" max="11268" width="6.140625" style="228" customWidth="1"/>
    <col min="11269" max="11269" width="10.85546875" style="228" customWidth="1"/>
    <col min="11270" max="11270" width="15.42578125" style="228" bestFit="1" customWidth="1"/>
    <col min="11271" max="11520" width="9.140625" style="228"/>
    <col min="11521" max="11521" width="6.42578125" style="228" customWidth="1"/>
    <col min="11522" max="11522" width="46.42578125" style="228" customWidth="1"/>
    <col min="11523" max="11523" width="7.42578125" style="228" customWidth="1"/>
    <col min="11524" max="11524" width="6.140625" style="228" customWidth="1"/>
    <col min="11525" max="11525" width="10.85546875" style="228" customWidth="1"/>
    <col min="11526" max="11526" width="15.42578125" style="228" bestFit="1" customWidth="1"/>
    <col min="11527" max="11776" width="9.140625" style="228"/>
    <col min="11777" max="11777" width="6.42578125" style="228" customWidth="1"/>
    <col min="11778" max="11778" width="46.42578125" style="228" customWidth="1"/>
    <col min="11779" max="11779" width="7.42578125" style="228" customWidth="1"/>
    <col min="11780" max="11780" width="6.140625" style="228" customWidth="1"/>
    <col min="11781" max="11781" width="10.85546875" style="228" customWidth="1"/>
    <col min="11782" max="11782" width="15.42578125" style="228" bestFit="1" customWidth="1"/>
    <col min="11783" max="12032" width="9.140625" style="228"/>
    <col min="12033" max="12033" width="6.42578125" style="228" customWidth="1"/>
    <col min="12034" max="12034" width="46.42578125" style="228" customWidth="1"/>
    <col min="12035" max="12035" width="7.42578125" style="228" customWidth="1"/>
    <col min="12036" max="12036" width="6.140625" style="228" customWidth="1"/>
    <col min="12037" max="12037" width="10.85546875" style="228" customWidth="1"/>
    <col min="12038" max="12038" width="15.42578125" style="228" bestFit="1" customWidth="1"/>
    <col min="12039" max="12288" width="9.140625" style="228"/>
    <col min="12289" max="12289" width="6.42578125" style="228" customWidth="1"/>
    <col min="12290" max="12290" width="46.42578125" style="228" customWidth="1"/>
    <col min="12291" max="12291" width="7.42578125" style="228" customWidth="1"/>
    <col min="12292" max="12292" width="6.140625" style="228" customWidth="1"/>
    <col min="12293" max="12293" width="10.85546875" style="228" customWidth="1"/>
    <col min="12294" max="12294" width="15.42578125" style="228" bestFit="1" customWidth="1"/>
    <col min="12295" max="12544" width="9.140625" style="228"/>
    <col min="12545" max="12545" width="6.42578125" style="228" customWidth="1"/>
    <col min="12546" max="12546" width="46.42578125" style="228" customWidth="1"/>
    <col min="12547" max="12547" width="7.42578125" style="228" customWidth="1"/>
    <col min="12548" max="12548" width="6.140625" style="228" customWidth="1"/>
    <col min="12549" max="12549" width="10.85546875" style="228" customWidth="1"/>
    <col min="12550" max="12550" width="15.42578125" style="228" bestFit="1" customWidth="1"/>
    <col min="12551" max="12800" width="9.140625" style="228"/>
    <col min="12801" max="12801" width="6.42578125" style="228" customWidth="1"/>
    <col min="12802" max="12802" width="46.42578125" style="228" customWidth="1"/>
    <col min="12803" max="12803" width="7.42578125" style="228" customWidth="1"/>
    <col min="12804" max="12804" width="6.140625" style="228" customWidth="1"/>
    <col min="12805" max="12805" width="10.85546875" style="228" customWidth="1"/>
    <col min="12806" max="12806" width="15.42578125" style="228" bestFit="1" customWidth="1"/>
    <col min="12807" max="13056" width="9.140625" style="228"/>
    <col min="13057" max="13057" width="6.42578125" style="228" customWidth="1"/>
    <col min="13058" max="13058" width="46.42578125" style="228" customWidth="1"/>
    <col min="13059" max="13059" width="7.42578125" style="228" customWidth="1"/>
    <col min="13060" max="13060" width="6.140625" style="228" customWidth="1"/>
    <col min="13061" max="13061" width="10.85546875" style="228" customWidth="1"/>
    <col min="13062" max="13062" width="15.42578125" style="228" bestFit="1" customWidth="1"/>
    <col min="13063" max="13312" width="9.140625" style="228"/>
    <col min="13313" max="13313" width="6.42578125" style="228" customWidth="1"/>
    <col min="13314" max="13314" width="46.42578125" style="228" customWidth="1"/>
    <col min="13315" max="13315" width="7.42578125" style="228" customWidth="1"/>
    <col min="13316" max="13316" width="6.140625" style="228" customWidth="1"/>
    <col min="13317" max="13317" width="10.85546875" style="228" customWidth="1"/>
    <col min="13318" max="13318" width="15.42578125" style="228" bestFit="1" customWidth="1"/>
    <col min="13319" max="13568" width="9.140625" style="228"/>
    <col min="13569" max="13569" width="6.42578125" style="228" customWidth="1"/>
    <col min="13570" max="13570" width="46.42578125" style="228" customWidth="1"/>
    <col min="13571" max="13571" width="7.42578125" style="228" customWidth="1"/>
    <col min="13572" max="13572" width="6.140625" style="228" customWidth="1"/>
    <col min="13573" max="13573" width="10.85546875" style="228" customWidth="1"/>
    <col min="13574" max="13574" width="15.42578125" style="228" bestFit="1" customWidth="1"/>
    <col min="13575" max="13824" width="9.140625" style="228"/>
    <col min="13825" max="13825" width="6.42578125" style="228" customWidth="1"/>
    <col min="13826" max="13826" width="46.42578125" style="228" customWidth="1"/>
    <col min="13827" max="13827" width="7.42578125" style="228" customWidth="1"/>
    <col min="13828" max="13828" width="6.140625" style="228" customWidth="1"/>
    <col min="13829" max="13829" width="10.85546875" style="228" customWidth="1"/>
    <col min="13830" max="13830" width="15.42578125" style="228" bestFit="1" customWidth="1"/>
    <col min="13831" max="14080" width="9.140625" style="228"/>
    <col min="14081" max="14081" width="6.42578125" style="228" customWidth="1"/>
    <col min="14082" max="14082" width="46.42578125" style="228" customWidth="1"/>
    <col min="14083" max="14083" width="7.42578125" style="228" customWidth="1"/>
    <col min="14084" max="14084" width="6.140625" style="228" customWidth="1"/>
    <col min="14085" max="14085" width="10.85546875" style="228" customWidth="1"/>
    <col min="14086" max="14086" width="15.42578125" style="228" bestFit="1" customWidth="1"/>
    <col min="14087" max="14336" width="9.140625" style="228"/>
    <col min="14337" max="14337" width="6.42578125" style="228" customWidth="1"/>
    <col min="14338" max="14338" width="46.42578125" style="228" customWidth="1"/>
    <col min="14339" max="14339" width="7.42578125" style="228" customWidth="1"/>
    <col min="14340" max="14340" width="6.140625" style="228" customWidth="1"/>
    <col min="14341" max="14341" width="10.85546875" style="228" customWidth="1"/>
    <col min="14342" max="14342" width="15.42578125" style="228" bestFit="1" customWidth="1"/>
    <col min="14343" max="14592" width="9.140625" style="228"/>
    <col min="14593" max="14593" width="6.42578125" style="228" customWidth="1"/>
    <col min="14594" max="14594" width="46.42578125" style="228" customWidth="1"/>
    <col min="14595" max="14595" width="7.42578125" style="228" customWidth="1"/>
    <col min="14596" max="14596" width="6.140625" style="228" customWidth="1"/>
    <col min="14597" max="14597" width="10.85546875" style="228" customWidth="1"/>
    <col min="14598" max="14598" width="15.42578125" style="228" bestFit="1" customWidth="1"/>
    <col min="14599" max="14848" width="9.140625" style="228"/>
    <col min="14849" max="14849" width="6.42578125" style="228" customWidth="1"/>
    <col min="14850" max="14850" width="46.42578125" style="228" customWidth="1"/>
    <col min="14851" max="14851" width="7.42578125" style="228" customWidth="1"/>
    <col min="14852" max="14852" width="6.140625" style="228" customWidth="1"/>
    <col min="14853" max="14853" width="10.85546875" style="228" customWidth="1"/>
    <col min="14854" max="14854" width="15.42578125" style="228" bestFit="1" customWidth="1"/>
    <col min="14855" max="15104" width="9.140625" style="228"/>
    <col min="15105" max="15105" width="6.42578125" style="228" customWidth="1"/>
    <col min="15106" max="15106" width="46.42578125" style="228" customWidth="1"/>
    <col min="15107" max="15107" width="7.42578125" style="228" customWidth="1"/>
    <col min="15108" max="15108" width="6.140625" style="228" customWidth="1"/>
    <col min="15109" max="15109" width="10.85546875" style="228" customWidth="1"/>
    <col min="15110" max="15110" width="15.42578125" style="228" bestFit="1" customWidth="1"/>
    <col min="15111" max="15360" width="9.140625" style="228"/>
    <col min="15361" max="15361" width="6.42578125" style="228" customWidth="1"/>
    <col min="15362" max="15362" width="46.42578125" style="228" customWidth="1"/>
    <col min="15363" max="15363" width="7.42578125" style="228" customWidth="1"/>
    <col min="15364" max="15364" width="6.140625" style="228" customWidth="1"/>
    <col min="15365" max="15365" width="10.85546875" style="228" customWidth="1"/>
    <col min="15366" max="15366" width="15.42578125" style="228" bestFit="1" customWidth="1"/>
    <col min="15367" max="15616" width="9.140625" style="228"/>
    <col min="15617" max="15617" width="6.42578125" style="228" customWidth="1"/>
    <col min="15618" max="15618" width="46.42578125" style="228" customWidth="1"/>
    <col min="15619" max="15619" width="7.42578125" style="228" customWidth="1"/>
    <col min="15620" max="15620" width="6.140625" style="228" customWidth="1"/>
    <col min="15621" max="15621" width="10.85546875" style="228" customWidth="1"/>
    <col min="15622" max="15622" width="15.42578125" style="228" bestFit="1" customWidth="1"/>
    <col min="15623" max="15872" width="9.140625" style="228"/>
    <col min="15873" max="15873" width="6.42578125" style="228" customWidth="1"/>
    <col min="15874" max="15874" width="46.42578125" style="228" customWidth="1"/>
    <col min="15875" max="15875" width="7.42578125" style="228" customWidth="1"/>
    <col min="15876" max="15876" width="6.140625" style="228" customWidth="1"/>
    <col min="15877" max="15877" width="10.85546875" style="228" customWidth="1"/>
    <col min="15878" max="15878" width="15.42578125" style="228" bestFit="1" customWidth="1"/>
    <col min="15879" max="16128" width="9.140625" style="228"/>
    <col min="16129" max="16129" width="6.42578125" style="228" customWidth="1"/>
    <col min="16130" max="16130" width="46.42578125" style="228" customWidth="1"/>
    <col min="16131" max="16131" width="7.42578125" style="228" customWidth="1"/>
    <col min="16132" max="16132" width="6.140625" style="228" customWidth="1"/>
    <col min="16133" max="16133" width="10.85546875" style="228" customWidth="1"/>
    <col min="16134" max="16134" width="15.42578125" style="228" bestFit="1" customWidth="1"/>
    <col min="16135" max="16384" width="9.140625" style="228"/>
  </cols>
  <sheetData>
    <row r="1" spans="1:6" s="216" customFormat="1">
      <c r="A1" s="211" t="s">
        <v>153</v>
      </c>
      <c r="B1" s="211" t="s">
        <v>189</v>
      </c>
      <c r="C1" s="212" t="s">
        <v>46</v>
      </c>
      <c r="D1" s="213" t="s">
        <v>47</v>
      </c>
      <c r="E1" s="214" t="s">
        <v>48</v>
      </c>
      <c r="F1" s="215" t="s">
        <v>190</v>
      </c>
    </row>
    <row r="2" spans="1:6" s="216" customFormat="1">
      <c r="A2" s="217"/>
      <c r="B2" s="217"/>
      <c r="C2" s="218"/>
      <c r="D2" s="219"/>
      <c r="E2" s="220"/>
      <c r="F2" s="221"/>
    </row>
    <row r="3" spans="1:6">
      <c r="B3" s="223" t="s">
        <v>295</v>
      </c>
    </row>
    <row r="5" spans="1:6">
      <c r="B5" s="229" t="s">
        <v>296</v>
      </c>
    </row>
    <row r="6" spans="1:6">
      <c r="B6" s="229"/>
    </row>
    <row r="7" spans="1:6">
      <c r="B7" s="230" t="s">
        <v>297</v>
      </c>
    </row>
    <row r="8" spans="1:6" ht="15.6" customHeight="1">
      <c r="A8" s="222" t="s">
        <v>49</v>
      </c>
      <c r="B8" s="1272" t="s">
        <v>1676</v>
      </c>
    </row>
    <row r="9" spans="1:6" ht="15.6" customHeight="1">
      <c r="B9" s="1272"/>
    </row>
    <row r="10" spans="1:6" ht="15.6" customHeight="1">
      <c r="B10" s="1272"/>
    </row>
    <row r="11" spans="1:6" ht="15.6" customHeight="1">
      <c r="B11" s="1272"/>
    </row>
    <row r="12" spans="1:6" ht="15.6" customHeight="1">
      <c r="B12" s="1272"/>
      <c r="D12" s="225" t="s">
        <v>45</v>
      </c>
    </row>
    <row r="14" spans="1:6">
      <c r="A14" s="222" t="s">
        <v>50</v>
      </c>
      <c r="B14" s="230" t="s">
        <v>298</v>
      </c>
    </row>
    <row r="15" spans="1:6">
      <c r="B15" s="223" t="s">
        <v>1677</v>
      </c>
      <c r="D15" s="225" t="s">
        <v>45</v>
      </c>
    </row>
    <row r="16" spans="1:6">
      <c r="B16" s="223"/>
    </row>
    <row r="18" spans="1:6">
      <c r="A18" s="222" t="s">
        <v>52</v>
      </c>
      <c r="B18" s="230" t="s">
        <v>299</v>
      </c>
    </row>
    <row r="19" spans="1:6" ht="15.6" customHeight="1">
      <c r="B19" s="1272" t="s">
        <v>1678</v>
      </c>
    </row>
    <row r="20" spans="1:6" ht="15.6" customHeight="1">
      <c r="B20" s="1272"/>
    </row>
    <row r="22" spans="1:6" s="226" customFormat="1">
      <c r="A22" s="222" t="s">
        <v>53</v>
      </c>
      <c r="B22" s="230" t="s">
        <v>300</v>
      </c>
      <c r="C22" s="224"/>
      <c r="D22" s="225"/>
      <c r="F22" s="227"/>
    </row>
    <row r="23" spans="1:6" s="226" customFormat="1" ht="15.75" customHeight="1">
      <c r="A23" s="222"/>
      <c r="B23" s="229" t="s">
        <v>1679</v>
      </c>
      <c r="C23" s="224"/>
      <c r="D23" s="225"/>
      <c r="F23" s="227"/>
    </row>
    <row r="24" spans="1:6" s="226" customFormat="1" ht="15.75" customHeight="1">
      <c r="A24" s="222"/>
      <c r="B24" s="217"/>
      <c r="C24" s="224"/>
      <c r="D24" s="225"/>
      <c r="F24" s="227"/>
    </row>
    <row r="25" spans="1:6" s="226" customFormat="1" ht="15.75" customHeight="1">
      <c r="A25" s="222"/>
      <c r="B25" s="217"/>
      <c r="C25" s="224"/>
      <c r="D25" s="225" t="s">
        <v>45</v>
      </c>
      <c r="F25" s="227"/>
    </row>
    <row r="27" spans="1:6" s="226" customFormat="1">
      <c r="A27" s="222"/>
      <c r="B27" s="229" t="s">
        <v>301</v>
      </c>
      <c r="C27" s="224"/>
      <c r="D27" s="225"/>
      <c r="F27" s="227"/>
    </row>
    <row r="28" spans="1:6" s="226" customFormat="1">
      <c r="A28" s="222" t="s">
        <v>54</v>
      </c>
      <c r="B28" s="230" t="s">
        <v>302</v>
      </c>
      <c r="C28" s="224"/>
      <c r="D28" s="225"/>
      <c r="F28" s="227"/>
    </row>
    <row r="29" spans="1:6" s="226" customFormat="1">
      <c r="A29" s="222"/>
      <c r="B29" s="230" t="s">
        <v>303</v>
      </c>
      <c r="C29" s="224"/>
      <c r="D29" s="225"/>
      <c r="F29" s="227"/>
    </row>
    <row r="30" spans="1:6" s="226" customFormat="1">
      <c r="A30" s="222"/>
      <c r="B30" s="230" t="s">
        <v>304</v>
      </c>
      <c r="C30" s="224"/>
      <c r="D30" s="225" t="s">
        <v>45</v>
      </c>
      <c r="F30" s="227"/>
    </row>
    <row r="32" spans="1:6" s="226" customFormat="1">
      <c r="A32" s="222" t="s">
        <v>55</v>
      </c>
      <c r="B32" s="230" t="s">
        <v>305</v>
      </c>
      <c r="C32" s="224"/>
      <c r="D32" s="225"/>
      <c r="F32" s="227"/>
    </row>
    <row r="33" spans="1:6" s="226" customFormat="1">
      <c r="A33" s="222"/>
      <c r="B33" s="230" t="s">
        <v>306</v>
      </c>
      <c r="C33" s="224"/>
      <c r="D33" s="225"/>
      <c r="F33" s="227"/>
    </row>
    <row r="34" spans="1:6" s="226" customFormat="1">
      <c r="A34" s="222"/>
      <c r="B34" s="230" t="s">
        <v>307</v>
      </c>
      <c r="C34" s="224"/>
      <c r="D34" s="225" t="s">
        <v>45</v>
      </c>
      <c r="F34" s="227"/>
    </row>
    <row r="36" spans="1:6" s="226" customFormat="1">
      <c r="A36" s="222" t="s">
        <v>56</v>
      </c>
      <c r="B36" s="230" t="s">
        <v>308</v>
      </c>
      <c r="C36" s="224"/>
      <c r="D36" s="225"/>
      <c r="F36" s="227"/>
    </row>
    <row r="37" spans="1:6">
      <c r="B37" s="230" t="s">
        <v>309</v>
      </c>
      <c r="D37" s="225" t="s">
        <v>45</v>
      </c>
    </row>
    <row r="40" spans="1:6">
      <c r="B40" s="231"/>
      <c r="C40" s="232"/>
      <c r="D40" s="233"/>
      <c r="E40" s="234"/>
      <c r="F40" s="235"/>
    </row>
    <row r="41" spans="1:6" ht="15" thickBot="1">
      <c r="B41" s="236" t="s">
        <v>202</v>
      </c>
      <c r="C41" s="232"/>
      <c r="D41" s="233"/>
      <c r="E41" s="234"/>
      <c r="F41" s="237"/>
    </row>
    <row r="42" spans="1:6" ht="15" thickTop="1">
      <c r="B42" s="231"/>
      <c r="C42" s="232"/>
      <c r="D42" s="233"/>
      <c r="E42" s="234"/>
    </row>
    <row r="43" spans="1:6">
      <c r="B43" s="231"/>
      <c r="C43" s="232"/>
      <c r="D43" s="233"/>
      <c r="E43" s="234"/>
    </row>
    <row r="44" spans="1:6">
      <c r="B44" s="231"/>
      <c r="C44" s="232"/>
      <c r="D44" s="233"/>
      <c r="E44" s="234"/>
    </row>
    <row r="45" spans="1:6">
      <c r="B45" s="231"/>
      <c r="C45" s="232"/>
      <c r="D45" s="233"/>
      <c r="E45" s="234"/>
    </row>
    <row r="46" spans="1:6">
      <c r="B46" s="231"/>
      <c r="C46" s="232"/>
      <c r="D46" s="233"/>
      <c r="E46" s="234"/>
    </row>
    <row r="47" spans="1:6">
      <c r="B47" s="231"/>
      <c r="C47" s="232"/>
      <c r="D47" s="233"/>
      <c r="E47" s="234"/>
    </row>
    <row r="48" spans="1:6">
      <c r="B48" s="231"/>
      <c r="C48" s="232"/>
      <c r="D48" s="233"/>
      <c r="E48" s="234"/>
    </row>
    <row r="49" spans="1:6">
      <c r="B49" s="231"/>
      <c r="C49" s="232"/>
      <c r="D49" s="233"/>
      <c r="E49" s="234"/>
    </row>
    <row r="50" spans="1:6">
      <c r="B50" s="231"/>
      <c r="C50" s="232"/>
      <c r="D50" s="233"/>
      <c r="E50" s="234"/>
    </row>
    <row r="51" spans="1:6">
      <c r="B51" s="231"/>
      <c r="C51" s="232"/>
      <c r="D51" s="233"/>
      <c r="E51" s="234"/>
    </row>
    <row r="52" spans="1:6" ht="15" thickBot="1"/>
    <row r="53" spans="1:6" ht="15" thickTop="1">
      <c r="A53" s="238"/>
      <c r="B53" s="239"/>
      <c r="C53" s="240"/>
      <c r="D53" s="238"/>
      <c r="E53" s="241"/>
      <c r="F53" s="242"/>
    </row>
    <row r="54" spans="1:6">
      <c r="B54" s="229" t="s">
        <v>310</v>
      </c>
    </row>
    <row r="55" spans="1:6">
      <c r="A55" s="222" t="s">
        <v>49</v>
      </c>
      <c r="B55" s="230" t="s">
        <v>311</v>
      </c>
    </row>
    <row r="56" spans="1:6">
      <c r="B56" s="230" t="s">
        <v>556</v>
      </c>
    </row>
    <row r="57" spans="1:6">
      <c r="B57" s="230" t="s">
        <v>312</v>
      </c>
    </row>
    <row r="58" spans="1:6">
      <c r="B58" s="230" t="s">
        <v>313</v>
      </c>
      <c r="D58" s="225" t="s">
        <v>45</v>
      </c>
    </row>
    <row r="59" spans="1:6" s="243" customFormat="1">
      <c r="A59" s="222"/>
      <c r="B59" s="230" t="s">
        <v>314</v>
      </c>
      <c r="C59" s="224"/>
      <c r="D59" s="225"/>
      <c r="E59" s="226"/>
      <c r="F59" s="227"/>
    </row>
    <row r="60" spans="1:6" s="243" customFormat="1">
      <c r="A60" s="222"/>
      <c r="B60" s="230" t="s">
        <v>557</v>
      </c>
      <c r="C60" s="224"/>
      <c r="D60" s="225"/>
      <c r="E60" s="226"/>
      <c r="F60" s="227"/>
    </row>
    <row r="61" spans="1:6" s="243" customFormat="1">
      <c r="A61" s="222"/>
      <c r="B61" s="230"/>
      <c r="C61" s="224"/>
      <c r="D61" s="228"/>
      <c r="E61" s="226"/>
      <c r="F61" s="227"/>
    </row>
    <row r="63" spans="1:6" s="243" customFormat="1">
      <c r="A63" s="222" t="s">
        <v>50</v>
      </c>
      <c r="B63" s="230" t="s">
        <v>315</v>
      </c>
      <c r="C63" s="224"/>
      <c r="D63" s="225"/>
      <c r="E63" s="226"/>
      <c r="F63" s="227"/>
    </row>
    <row r="64" spans="1:6" s="243" customFormat="1">
      <c r="A64" s="222"/>
      <c r="B64" s="230" t="s">
        <v>316</v>
      </c>
      <c r="C64" s="224"/>
      <c r="D64" s="225" t="s">
        <v>45</v>
      </c>
      <c r="E64" s="226"/>
      <c r="F64" s="227"/>
    </row>
    <row r="66" spans="1:6" s="243" customFormat="1">
      <c r="A66" s="222" t="s">
        <v>52</v>
      </c>
      <c r="B66" s="230" t="s">
        <v>317</v>
      </c>
      <c r="C66" s="224"/>
      <c r="D66" s="225" t="s">
        <v>45</v>
      </c>
      <c r="E66" s="244"/>
      <c r="F66" s="227"/>
    </row>
    <row r="68" spans="1:6" s="243" customFormat="1">
      <c r="A68" s="222" t="s">
        <v>53</v>
      </c>
      <c r="B68" s="230" t="s">
        <v>318</v>
      </c>
      <c r="C68" s="224"/>
      <c r="D68" s="225" t="s">
        <v>45</v>
      </c>
      <c r="E68" s="244"/>
      <c r="F68" s="227"/>
    </row>
    <row r="70" spans="1:6" s="243" customFormat="1">
      <c r="A70" s="222"/>
      <c r="B70" s="229" t="s">
        <v>319</v>
      </c>
      <c r="C70" s="224"/>
      <c r="D70" s="225"/>
      <c r="E70" s="244"/>
      <c r="F70" s="227"/>
    </row>
    <row r="71" spans="1:6" s="243" customFormat="1">
      <c r="A71" s="222"/>
      <c r="B71" s="245" t="s">
        <v>320</v>
      </c>
      <c r="C71" s="230"/>
      <c r="D71" s="246"/>
      <c r="E71" s="244"/>
      <c r="F71" s="227"/>
    </row>
    <row r="72" spans="1:6" s="243" customFormat="1">
      <c r="A72" s="222"/>
      <c r="B72" s="230" t="s">
        <v>321</v>
      </c>
      <c r="C72" s="230"/>
      <c r="D72" s="246"/>
      <c r="E72" s="244"/>
      <c r="F72" s="227"/>
    </row>
    <row r="73" spans="1:6" s="243" customFormat="1">
      <c r="A73" s="222"/>
      <c r="B73" s="230" t="s">
        <v>322</v>
      </c>
      <c r="C73" s="224"/>
      <c r="D73" s="225"/>
      <c r="E73" s="226"/>
      <c r="F73" s="227"/>
    </row>
    <row r="74" spans="1:6" s="243" customFormat="1">
      <c r="A74" s="222" t="s">
        <v>54</v>
      </c>
      <c r="B74" s="230" t="s">
        <v>323</v>
      </c>
      <c r="C74" s="230"/>
      <c r="D74" s="225" t="s">
        <v>45</v>
      </c>
      <c r="E74" s="244"/>
      <c r="F74" s="227"/>
    </row>
    <row r="75" spans="1:6" s="243" customFormat="1">
      <c r="A75" s="222" t="s">
        <v>55</v>
      </c>
      <c r="B75" s="230" t="s">
        <v>324</v>
      </c>
      <c r="C75" s="224"/>
      <c r="D75" s="225" t="s">
        <v>45</v>
      </c>
      <c r="E75" s="226"/>
      <c r="F75" s="227"/>
    </row>
    <row r="76" spans="1:6" s="243" customFormat="1">
      <c r="A76" s="222" t="s">
        <v>56</v>
      </c>
      <c r="B76" s="230" t="s">
        <v>325</v>
      </c>
      <c r="C76" s="230"/>
      <c r="D76" s="225" t="s">
        <v>45</v>
      </c>
      <c r="E76" s="244"/>
      <c r="F76" s="227"/>
    </row>
    <row r="77" spans="1:6" s="243" customFormat="1">
      <c r="A77" s="222" t="s">
        <v>57</v>
      </c>
      <c r="B77" s="230" t="s">
        <v>326</v>
      </c>
      <c r="C77" s="224"/>
      <c r="D77" s="225"/>
      <c r="E77" s="226"/>
      <c r="F77" s="227"/>
    </row>
    <row r="78" spans="1:6" s="243" customFormat="1">
      <c r="A78" s="222" t="s">
        <v>58</v>
      </c>
      <c r="B78" s="230" t="s">
        <v>327</v>
      </c>
      <c r="C78" s="230"/>
      <c r="D78" s="225" t="s">
        <v>45</v>
      </c>
      <c r="E78" s="244"/>
      <c r="F78" s="227"/>
    </row>
    <row r="79" spans="1:6" s="243" customFormat="1">
      <c r="A79" s="222" t="s">
        <v>59</v>
      </c>
      <c r="B79" s="230" t="s">
        <v>328</v>
      </c>
      <c r="C79" s="224"/>
      <c r="D79" s="225" t="s">
        <v>45</v>
      </c>
      <c r="E79" s="226"/>
      <c r="F79" s="227"/>
    </row>
    <row r="80" spans="1:6" s="243" customFormat="1">
      <c r="A80" s="222" t="s">
        <v>60</v>
      </c>
      <c r="B80" s="230" t="s">
        <v>329</v>
      </c>
      <c r="C80" s="230"/>
      <c r="D80" s="225" t="s">
        <v>45</v>
      </c>
      <c r="E80" s="244"/>
      <c r="F80" s="227"/>
    </row>
    <row r="81" spans="1:6" s="243" customFormat="1">
      <c r="A81" s="222" t="s">
        <v>61</v>
      </c>
      <c r="B81" s="230" t="s">
        <v>330</v>
      </c>
      <c r="C81" s="224"/>
      <c r="D81" s="225" t="s">
        <v>45</v>
      </c>
      <c r="E81" s="226"/>
      <c r="F81" s="227"/>
    </row>
    <row r="82" spans="1:6" s="243" customFormat="1">
      <c r="A82" s="222" t="s">
        <v>62</v>
      </c>
      <c r="B82" s="230" t="s">
        <v>331</v>
      </c>
      <c r="C82" s="230"/>
      <c r="D82" s="225" t="s">
        <v>45</v>
      </c>
      <c r="E82" s="244"/>
      <c r="F82" s="227"/>
    </row>
    <row r="83" spans="1:6" s="243" customFormat="1">
      <c r="A83" s="222" t="s">
        <v>63</v>
      </c>
      <c r="B83" s="230" t="s">
        <v>332</v>
      </c>
      <c r="C83" s="224"/>
      <c r="D83" s="225" t="s">
        <v>45</v>
      </c>
      <c r="E83" s="226"/>
      <c r="F83" s="227"/>
    </row>
    <row r="84" spans="1:6" s="243" customFormat="1">
      <c r="A84" s="222" t="s">
        <v>333</v>
      </c>
      <c r="B84" s="230" t="s">
        <v>334</v>
      </c>
      <c r="C84" s="230"/>
      <c r="D84" s="225" t="s">
        <v>45</v>
      </c>
      <c r="E84" s="244"/>
      <c r="F84" s="227"/>
    </row>
    <row r="85" spans="1:6" s="243" customFormat="1">
      <c r="A85" s="222" t="s">
        <v>335</v>
      </c>
      <c r="B85" s="230" t="s">
        <v>336</v>
      </c>
      <c r="C85" s="224"/>
      <c r="D85" s="225" t="s">
        <v>45</v>
      </c>
      <c r="E85" s="226"/>
      <c r="F85" s="227"/>
    </row>
    <row r="86" spans="1:6" s="243" customFormat="1">
      <c r="A86" s="222" t="s">
        <v>337</v>
      </c>
      <c r="B86" s="230" t="s">
        <v>338</v>
      </c>
      <c r="C86" s="230"/>
      <c r="D86" s="225" t="s">
        <v>45</v>
      </c>
      <c r="E86" s="244"/>
      <c r="F86" s="227"/>
    </row>
    <row r="87" spans="1:6" s="243" customFormat="1">
      <c r="A87" s="222" t="s">
        <v>339</v>
      </c>
      <c r="B87" s="230" t="s">
        <v>340</v>
      </c>
      <c r="C87" s="224"/>
      <c r="D87" s="225" t="s">
        <v>45</v>
      </c>
      <c r="E87" s="226"/>
      <c r="F87" s="227"/>
    </row>
    <row r="88" spans="1:6" s="243" customFormat="1">
      <c r="A88" s="222" t="s">
        <v>341</v>
      </c>
      <c r="B88" s="230" t="s">
        <v>342</v>
      </c>
      <c r="C88" s="230"/>
      <c r="D88" s="225" t="s">
        <v>45</v>
      </c>
      <c r="E88" s="244"/>
      <c r="F88" s="227"/>
    </row>
    <row r="89" spans="1:6" s="243" customFormat="1">
      <c r="A89" s="222" t="s">
        <v>343</v>
      </c>
      <c r="B89" s="230" t="s">
        <v>344</v>
      </c>
      <c r="C89" s="224"/>
      <c r="D89" s="225" t="s">
        <v>45</v>
      </c>
      <c r="E89" s="226"/>
      <c r="F89" s="227"/>
    </row>
    <row r="90" spans="1:6" s="247" customFormat="1">
      <c r="A90" s="222"/>
      <c r="B90" s="230"/>
      <c r="C90" s="224"/>
      <c r="D90" s="225"/>
      <c r="E90" s="226"/>
      <c r="F90" s="227"/>
    </row>
    <row r="91" spans="1:6" s="247" customFormat="1">
      <c r="A91" s="222"/>
      <c r="B91" s="230"/>
      <c r="C91" s="224"/>
      <c r="D91" s="225"/>
      <c r="E91" s="226"/>
      <c r="F91" s="227"/>
    </row>
    <row r="92" spans="1:6">
      <c r="B92" s="231"/>
      <c r="C92" s="232"/>
      <c r="D92" s="233"/>
      <c r="E92" s="234"/>
      <c r="F92" s="235"/>
    </row>
    <row r="93" spans="1:6" ht="15" thickBot="1">
      <c r="B93" s="236" t="s">
        <v>202</v>
      </c>
      <c r="C93" s="232"/>
      <c r="D93" s="233"/>
      <c r="E93" s="234"/>
      <c r="F93" s="237"/>
    </row>
    <row r="94" spans="1:6" ht="15" thickTop="1">
      <c r="B94" s="236"/>
      <c r="C94" s="232"/>
      <c r="D94" s="233"/>
      <c r="E94" s="234"/>
    </row>
    <row r="95" spans="1:6">
      <c r="B95" s="236"/>
      <c r="C95" s="232"/>
      <c r="D95" s="233"/>
      <c r="E95" s="234"/>
    </row>
    <row r="96" spans="1:6">
      <c r="B96" s="236"/>
      <c r="C96" s="232"/>
      <c r="D96" s="233"/>
      <c r="E96" s="234"/>
    </row>
    <row r="97" spans="1:6">
      <c r="B97" s="236"/>
      <c r="C97" s="232"/>
      <c r="D97" s="233"/>
      <c r="E97" s="234"/>
    </row>
    <row r="98" spans="1:6">
      <c r="B98" s="236"/>
      <c r="C98" s="232"/>
      <c r="D98" s="233"/>
      <c r="E98" s="234"/>
    </row>
    <row r="99" spans="1:6">
      <c r="B99" s="236"/>
      <c r="C99" s="232"/>
      <c r="D99" s="233"/>
      <c r="E99" s="234"/>
    </row>
    <row r="100" spans="1:6">
      <c r="B100" s="236"/>
      <c r="C100" s="232"/>
      <c r="D100" s="233"/>
      <c r="E100" s="234"/>
    </row>
    <row r="101" spans="1:6">
      <c r="B101" s="236"/>
      <c r="C101" s="232"/>
      <c r="D101" s="233"/>
      <c r="E101" s="234"/>
    </row>
    <row r="102" spans="1:6">
      <c r="B102" s="236"/>
      <c r="C102" s="232"/>
      <c r="D102" s="233"/>
      <c r="E102" s="234"/>
    </row>
    <row r="103" spans="1:6">
      <c r="B103" s="236"/>
      <c r="C103" s="232"/>
      <c r="D103" s="233"/>
      <c r="E103" s="234"/>
    </row>
    <row r="104" spans="1:6">
      <c r="B104" s="236"/>
      <c r="C104" s="232"/>
      <c r="D104" s="233"/>
      <c r="E104" s="234"/>
    </row>
    <row r="105" spans="1:6" ht="15" thickBot="1"/>
    <row r="106" spans="1:6" ht="15" thickTop="1">
      <c r="A106" s="238"/>
      <c r="B106" s="239"/>
      <c r="C106" s="240"/>
      <c r="D106" s="238"/>
      <c r="E106" s="241"/>
      <c r="F106" s="242"/>
    </row>
    <row r="107" spans="1:6">
      <c r="A107" s="222" t="s">
        <v>49</v>
      </c>
      <c r="B107" s="230" t="s">
        <v>345</v>
      </c>
      <c r="C107" s="230"/>
      <c r="D107" s="225" t="s">
        <v>45</v>
      </c>
      <c r="E107" s="244"/>
    </row>
    <row r="108" spans="1:6">
      <c r="A108" s="222" t="s">
        <v>50</v>
      </c>
      <c r="B108" s="230" t="s">
        <v>346</v>
      </c>
    </row>
    <row r="109" spans="1:6">
      <c r="A109" s="222" t="s">
        <v>52</v>
      </c>
      <c r="B109" s="230" t="s">
        <v>347</v>
      </c>
      <c r="C109" s="230"/>
      <c r="D109" s="225" t="s">
        <v>45</v>
      </c>
      <c r="E109" s="244"/>
    </row>
    <row r="110" spans="1:6">
      <c r="A110" s="222" t="s">
        <v>53</v>
      </c>
      <c r="B110" s="230" t="s">
        <v>348</v>
      </c>
      <c r="D110" s="225" t="s">
        <v>45</v>
      </c>
    </row>
    <row r="111" spans="1:6">
      <c r="A111" s="222" t="s">
        <v>54</v>
      </c>
      <c r="B111" s="230" t="s">
        <v>349</v>
      </c>
      <c r="C111" s="230"/>
      <c r="D111" s="225" t="s">
        <v>45</v>
      </c>
      <c r="E111" s="244"/>
    </row>
    <row r="112" spans="1:6">
      <c r="A112" s="222" t="s">
        <v>55</v>
      </c>
      <c r="B112" s="230" t="s">
        <v>350</v>
      </c>
      <c r="D112" s="225" t="s">
        <v>45</v>
      </c>
    </row>
    <row r="113" spans="1:6">
      <c r="A113" s="222" t="s">
        <v>56</v>
      </c>
      <c r="B113" s="230" t="s">
        <v>351</v>
      </c>
      <c r="C113" s="230"/>
      <c r="D113" s="225" t="s">
        <v>45</v>
      </c>
      <c r="E113" s="244"/>
    </row>
    <row r="114" spans="1:6">
      <c r="A114" s="222" t="s">
        <v>57</v>
      </c>
      <c r="B114" s="230" t="s">
        <v>352</v>
      </c>
      <c r="D114" s="225" t="s">
        <v>45</v>
      </c>
    </row>
    <row r="115" spans="1:6">
      <c r="A115" s="222" t="s">
        <v>58</v>
      </c>
      <c r="B115" s="230" t="s">
        <v>353</v>
      </c>
      <c r="C115" s="230"/>
      <c r="D115" s="225" t="s">
        <v>45</v>
      </c>
      <c r="E115" s="244"/>
    </row>
    <row r="116" spans="1:6">
      <c r="A116" s="222" t="s">
        <v>59</v>
      </c>
      <c r="B116" s="230" t="s">
        <v>354</v>
      </c>
      <c r="D116" s="225" t="s">
        <v>45</v>
      </c>
    </row>
    <row r="117" spans="1:6">
      <c r="A117" s="222" t="s">
        <v>60</v>
      </c>
      <c r="B117" s="230" t="s">
        <v>558</v>
      </c>
      <c r="C117" s="230"/>
      <c r="D117" s="225" t="s">
        <v>45</v>
      </c>
      <c r="E117" s="244"/>
    </row>
    <row r="118" spans="1:6">
      <c r="A118" s="222" t="s">
        <v>61</v>
      </c>
      <c r="B118" s="230" t="s">
        <v>355</v>
      </c>
      <c r="D118" s="225" t="s">
        <v>45</v>
      </c>
    </row>
    <row r="119" spans="1:6" s="243" customFormat="1">
      <c r="A119" s="222" t="s">
        <v>62</v>
      </c>
      <c r="B119" s="230" t="s">
        <v>356</v>
      </c>
      <c r="C119" s="230"/>
      <c r="D119" s="225" t="s">
        <v>45</v>
      </c>
      <c r="E119" s="244"/>
      <c r="F119" s="227"/>
    </row>
    <row r="120" spans="1:6" s="243" customFormat="1">
      <c r="A120" s="222" t="s">
        <v>63</v>
      </c>
      <c r="B120" s="230" t="s">
        <v>357</v>
      </c>
      <c r="C120" s="224"/>
      <c r="D120" s="225" t="s">
        <v>45</v>
      </c>
      <c r="E120" s="226"/>
      <c r="F120" s="227"/>
    </row>
    <row r="121" spans="1:6" s="243" customFormat="1">
      <c r="A121" s="222" t="s">
        <v>333</v>
      </c>
      <c r="B121" s="230" t="s">
        <v>358</v>
      </c>
      <c r="C121" s="230"/>
      <c r="D121" s="225" t="s">
        <v>45</v>
      </c>
      <c r="E121" s="244"/>
      <c r="F121" s="227"/>
    </row>
    <row r="122" spans="1:6" s="243" customFormat="1">
      <c r="A122" s="222" t="s">
        <v>335</v>
      </c>
      <c r="B122" s="230" t="s">
        <v>359</v>
      </c>
      <c r="C122" s="224"/>
      <c r="D122" s="225" t="s">
        <v>45</v>
      </c>
      <c r="E122" s="226"/>
      <c r="F122" s="227"/>
    </row>
    <row r="123" spans="1:6" s="243" customFormat="1">
      <c r="A123" s="222" t="s">
        <v>337</v>
      </c>
      <c r="B123" s="230" t="s">
        <v>360</v>
      </c>
      <c r="C123" s="230"/>
      <c r="D123" s="225" t="s">
        <v>45</v>
      </c>
      <c r="E123" s="244"/>
      <c r="F123" s="227"/>
    </row>
    <row r="124" spans="1:6" s="243" customFormat="1">
      <c r="A124" s="222" t="s">
        <v>339</v>
      </c>
      <c r="B124" s="230" t="s">
        <v>361</v>
      </c>
      <c r="C124" s="224"/>
      <c r="D124" s="225" t="s">
        <v>45</v>
      </c>
      <c r="E124" s="226"/>
      <c r="F124" s="227"/>
    </row>
    <row r="125" spans="1:6" s="243" customFormat="1">
      <c r="A125" s="222" t="s">
        <v>341</v>
      </c>
      <c r="B125" s="230" t="s">
        <v>362</v>
      </c>
      <c r="C125" s="230"/>
      <c r="D125" s="225" t="s">
        <v>45</v>
      </c>
      <c r="E125" s="244"/>
      <c r="F125" s="227"/>
    </row>
    <row r="126" spans="1:6" s="243" customFormat="1">
      <c r="A126" s="222" t="s">
        <v>343</v>
      </c>
      <c r="B126" s="230" t="s">
        <v>363</v>
      </c>
      <c r="C126" s="224"/>
      <c r="D126" s="225" t="s">
        <v>45</v>
      </c>
      <c r="E126" s="226"/>
      <c r="F126" s="227"/>
    </row>
    <row r="127" spans="1:6" s="243" customFormat="1">
      <c r="A127" s="222" t="s">
        <v>364</v>
      </c>
      <c r="B127" s="230" t="s">
        <v>365</v>
      </c>
      <c r="C127" s="230"/>
      <c r="D127" s="225" t="s">
        <v>45</v>
      </c>
      <c r="E127" s="244"/>
      <c r="F127" s="227"/>
    </row>
    <row r="128" spans="1:6" s="243" customFormat="1">
      <c r="A128" s="222" t="s">
        <v>42</v>
      </c>
      <c r="B128" s="230" t="s">
        <v>366</v>
      </c>
      <c r="C128" s="224"/>
      <c r="D128" s="225" t="s">
        <v>45</v>
      </c>
      <c r="E128" s="226"/>
      <c r="F128" s="227"/>
    </row>
    <row r="129" spans="1:6" s="243" customFormat="1">
      <c r="A129" s="222" t="s">
        <v>367</v>
      </c>
      <c r="B129" s="230" t="s">
        <v>368</v>
      </c>
      <c r="C129" s="230"/>
      <c r="D129" s="225" t="s">
        <v>45</v>
      </c>
      <c r="E129" s="244"/>
      <c r="F129" s="227"/>
    </row>
    <row r="130" spans="1:6" s="243" customFormat="1">
      <c r="A130" s="222" t="s">
        <v>369</v>
      </c>
      <c r="B130" s="230" t="s">
        <v>370</v>
      </c>
      <c r="C130" s="224"/>
      <c r="D130" s="225" t="s">
        <v>45</v>
      </c>
      <c r="E130" s="226"/>
      <c r="F130" s="227"/>
    </row>
    <row r="131" spans="1:6" s="243" customFormat="1">
      <c r="A131" s="222" t="s">
        <v>371</v>
      </c>
      <c r="B131" s="230" t="s">
        <v>372</v>
      </c>
      <c r="C131" s="230"/>
      <c r="D131" s="225" t="s">
        <v>45</v>
      </c>
      <c r="E131" s="244"/>
      <c r="F131" s="227"/>
    </row>
    <row r="132" spans="1:6" s="243" customFormat="1">
      <c r="A132" s="222" t="s">
        <v>373</v>
      </c>
      <c r="B132" s="230" t="s">
        <v>374</v>
      </c>
      <c r="C132" s="224"/>
      <c r="D132" s="225" t="s">
        <v>45</v>
      </c>
      <c r="E132" s="226"/>
      <c r="F132" s="227"/>
    </row>
    <row r="133" spans="1:6" s="243" customFormat="1">
      <c r="A133" s="222" t="s">
        <v>375</v>
      </c>
      <c r="B133" s="230" t="s">
        <v>376</v>
      </c>
      <c r="C133" s="230"/>
      <c r="D133" s="225" t="s">
        <v>45</v>
      </c>
      <c r="E133" s="244"/>
      <c r="F133" s="227"/>
    </row>
    <row r="134" spans="1:6" s="243" customFormat="1">
      <c r="A134" s="222" t="s">
        <v>377</v>
      </c>
      <c r="B134" s="230" t="s">
        <v>378</v>
      </c>
      <c r="C134" s="224"/>
      <c r="D134" s="225" t="s">
        <v>45</v>
      </c>
      <c r="E134" s="226"/>
      <c r="F134" s="227"/>
    </row>
    <row r="135" spans="1:6">
      <c r="A135" s="222" t="s">
        <v>379</v>
      </c>
      <c r="B135" s="230" t="s">
        <v>380</v>
      </c>
      <c r="C135" s="230"/>
      <c r="D135" s="225" t="s">
        <v>45</v>
      </c>
      <c r="E135" s="244"/>
    </row>
    <row r="136" spans="1:6">
      <c r="A136" s="222" t="s">
        <v>381</v>
      </c>
      <c r="B136" s="230" t="s">
        <v>382</v>
      </c>
      <c r="D136" s="225" t="s">
        <v>45</v>
      </c>
    </row>
    <row r="137" spans="1:6">
      <c r="A137" s="222" t="s">
        <v>383</v>
      </c>
      <c r="B137" s="230" t="s">
        <v>384</v>
      </c>
      <c r="C137" s="230"/>
      <c r="D137" s="225" t="s">
        <v>45</v>
      </c>
      <c r="E137" s="244"/>
    </row>
    <row r="138" spans="1:6">
      <c r="A138" s="222" t="s">
        <v>385</v>
      </c>
      <c r="B138" s="230" t="s">
        <v>386</v>
      </c>
      <c r="D138" s="225" t="s">
        <v>45</v>
      </c>
    </row>
    <row r="139" spans="1:6">
      <c r="A139" s="222" t="s">
        <v>387</v>
      </c>
      <c r="B139" s="230" t="s">
        <v>388</v>
      </c>
      <c r="C139" s="230"/>
      <c r="D139" s="225" t="s">
        <v>45</v>
      </c>
      <c r="E139" s="244"/>
    </row>
    <row r="140" spans="1:6">
      <c r="A140" s="222" t="s">
        <v>389</v>
      </c>
      <c r="B140" s="230" t="s">
        <v>390</v>
      </c>
      <c r="D140" s="225" t="s">
        <v>45</v>
      </c>
    </row>
    <row r="141" spans="1:6">
      <c r="A141" s="222" t="s">
        <v>391</v>
      </c>
      <c r="B141" s="230" t="s">
        <v>392</v>
      </c>
      <c r="C141" s="230"/>
      <c r="D141" s="225" t="s">
        <v>45</v>
      </c>
      <c r="E141" s="244"/>
    </row>
    <row r="142" spans="1:6">
      <c r="A142" s="222" t="s">
        <v>393</v>
      </c>
      <c r="B142" s="230" t="s">
        <v>394</v>
      </c>
      <c r="D142" s="225" t="s">
        <v>45</v>
      </c>
    </row>
    <row r="143" spans="1:6">
      <c r="A143" s="222" t="s">
        <v>395</v>
      </c>
      <c r="B143" s="230" t="s">
        <v>396</v>
      </c>
      <c r="C143" s="230"/>
      <c r="D143" s="225" t="s">
        <v>45</v>
      </c>
      <c r="E143" s="244"/>
    </row>
    <row r="144" spans="1:6">
      <c r="C144" s="230"/>
      <c r="E144" s="244"/>
    </row>
    <row r="145" spans="1:6">
      <c r="C145" s="230"/>
      <c r="E145" s="244"/>
    </row>
    <row r="146" spans="1:6">
      <c r="C146" s="230"/>
      <c r="E146" s="244"/>
    </row>
    <row r="147" spans="1:6">
      <c r="C147" s="230"/>
      <c r="E147" s="244"/>
    </row>
    <row r="148" spans="1:6">
      <c r="C148" s="230"/>
      <c r="E148" s="244"/>
      <c r="F148" s="235"/>
    </row>
    <row r="149" spans="1:6" ht="15" thickBot="1">
      <c r="B149" s="236" t="s">
        <v>202</v>
      </c>
      <c r="C149" s="232"/>
      <c r="D149" s="233"/>
      <c r="E149" s="234"/>
      <c r="F149" s="237"/>
    </row>
    <row r="150" spans="1:6" ht="15" thickTop="1">
      <c r="B150" s="236"/>
      <c r="C150" s="232"/>
      <c r="D150" s="233"/>
      <c r="E150" s="234"/>
    </row>
    <row r="151" spans="1:6">
      <c r="B151" s="236"/>
      <c r="C151" s="232"/>
      <c r="D151" s="233"/>
      <c r="E151" s="234"/>
    </row>
    <row r="152" spans="1:6">
      <c r="B152" s="236"/>
      <c r="C152" s="232"/>
      <c r="D152" s="233"/>
      <c r="E152" s="234"/>
    </row>
    <row r="153" spans="1:6">
      <c r="B153" s="236"/>
      <c r="C153" s="232"/>
      <c r="D153" s="233"/>
      <c r="E153" s="234"/>
    </row>
    <row r="154" spans="1:6">
      <c r="B154" s="236"/>
      <c r="C154" s="232"/>
      <c r="D154" s="233"/>
      <c r="E154" s="234"/>
    </row>
    <row r="155" spans="1:6">
      <c r="B155" s="236"/>
      <c r="C155" s="232"/>
      <c r="D155" s="233"/>
      <c r="E155" s="234"/>
    </row>
    <row r="156" spans="1:6">
      <c r="B156" s="236"/>
      <c r="C156" s="232"/>
      <c r="D156" s="233"/>
      <c r="E156" s="234"/>
    </row>
    <row r="157" spans="1:6">
      <c r="B157" s="236"/>
      <c r="C157" s="232"/>
      <c r="D157" s="233"/>
      <c r="E157" s="234"/>
    </row>
    <row r="158" spans="1:6" ht="15" thickBot="1">
      <c r="B158" s="236"/>
      <c r="C158" s="232"/>
      <c r="D158" s="233"/>
      <c r="E158" s="234"/>
    </row>
    <row r="159" spans="1:6" ht="15" thickTop="1">
      <c r="A159" s="238"/>
      <c r="B159" s="239"/>
      <c r="C159" s="240"/>
      <c r="D159" s="238"/>
      <c r="E159" s="241"/>
      <c r="F159" s="242"/>
    </row>
    <row r="160" spans="1:6">
      <c r="A160" s="222" t="s">
        <v>49</v>
      </c>
      <c r="B160" s="230" t="s">
        <v>397</v>
      </c>
      <c r="D160" s="225" t="s">
        <v>45</v>
      </c>
    </row>
    <row r="161" spans="1:6">
      <c r="A161" s="222" t="s">
        <v>50</v>
      </c>
      <c r="B161" s="230" t="s">
        <v>398</v>
      </c>
      <c r="C161" s="230"/>
      <c r="D161" s="225" t="s">
        <v>45</v>
      </c>
      <c r="E161" s="244"/>
    </row>
    <row r="162" spans="1:6">
      <c r="A162" s="222" t="s">
        <v>52</v>
      </c>
      <c r="B162" s="230" t="s">
        <v>399</v>
      </c>
      <c r="D162" s="225" t="s">
        <v>45</v>
      </c>
    </row>
    <row r="163" spans="1:6">
      <c r="A163" s="222" t="s">
        <v>53</v>
      </c>
      <c r="B163" s="230" t="s">
        <v>400</v>
      </c>
      <c r="C163" s="230"/>
      <c r="D163" s="225" t="s">
        <v>45</v>
      </c>
      <c r="E163" s="244"/>
    </row>
    <row r="164" spans="1:6" s="243" customFormat="1">
      <c r="A164" s="222" t="s">
        <v>54</v>
      </c>
      <c r="B164" s="230" t="s">
        <v>401</v>
      </c>
      <c r="C164" s="224"/>
      <c r="D164" s="225" t="s">
        <v>45</v>
      </c>
      <c r="E164" s="226"/>
      <c r="F164" s="227"/>
    </row>
    <row r="165" spans="1:6" s="243" customFormat="1">
      <c r="A165" s="222" t="s">
        <v>55</v>
      </c>
      <c r="B165" s="230" t="s">
        <v>402</v>
      </c>
      <c r="C165" s="230"/>
      <c r="D165" s="225" t="s">
        <v>45</v>
      </c>
      <c r="E165" s="244"/>
      <c r="F165" s="227"/>
    </row>
    <row r="166" spans="1:6" s="243" customFormat="1">
      <c r="A166" s="222" t="s">
        <v>56</v>
      </c>
      <c r="B166" s="230" t="s">
        <v>403</v>
      </c>
      <c r="C166" s="224"/>
      <c r="D166" s="225" t="s">
        <v>45</v>
      </c>
      <c r="E166" s="226"/>
      <c r="F166" s="227"/>
    </row>
    <row r="167" spans="1:6" s="243" customFormat="1">
      <c r="A167" s="222" t="s">
        <v>57</v>
      </c>
      <c r="B167" s="230" t="s">
        <v>404</v>
      </c>
      <c r="C167" s="230"/>
      <c r="D167" s="225" t="s">
        <v>45</v>
      </c>
      <c r="E167" s="244"/>
      <c r="F167" s="227"/>
    </row>
    <row r="168" spans="1:6" s="243" customFormat="1">
      <c r="A168" s="222" t="s">
        <v>58</v>
      </c>
      <c r="B168" s="230" t="s">
        <v>405</v>
      </c>
      <c r="C168" s="224"/>
      <c r="D168" s="225" t="s">
        <v>45</v>
      </c>
      <c r="E168" s="226"/>
      <c r="F168" s="227"/>
    </row>
    <row r="169" spans="1:6" s="243" customFormat="1">
      <c r="A169" s="222" t="s">
        <v>59</v>
      </c>
      <c r="B169" s="230" t="s">
        <v>406</v>
      </c>
      <c r="C169" s="230"/>
      <c r="D169" s="225" t="s">
        <v>45</v>
      </c>
      <c r="E169" s="244"/>
      <c r="F169" s="227"/>
    </row>
    <row r="171" spans="1:6" s="243" customFormat="1">
      <c r="A171" s="222" t="s">
        <v>60</v>
      </c>
      <c r="B171" s="230" t="s">
        <v>407</v>
      </c>
      <c r="C171" s="230"/>
      <c r="D171" s="246"/>
      <c r="E171" s="244"/>
      <c r="F171" s="227"/>
    </row>
    <row r="172" spans="1:6" s="243" customFormat="1">
      <c r="A172" s="222"/>
      <c r="B172" s="230" t="s">
        <v>322</v>
      </c>
      <c r="C172" s="224"/>
      <c r="D172" s="225" t="s">
        <v>45</v>
      </c>
      <c r="E172" s="226"/>
      <c r="F172" s="227"/>
    </row>
    <row r="173" spans="1:6" s="243" customFormat="1">
      <c r="A173" s="222"/>
      <c r="B173" s="230"/>
      <c r="C173" s="230"/>
      <c r="D173" s="246"/>
      <c r="E173" s="244"/>
      <c r="F173" s="227"/>
    </row>
    <row r="174" spans="1:6" s="243" customFormat="1">
      <c r="A174" s="222" t="s">
        <v>61</v>
      </c>
      <c r="B174" s="230" t="s">
        <v>408</v>
      </c>
      <c r="C174" s="224"/>
      <c r="D174" s="225" t="s">
        <v>45</v>
      </c>
      <c r="E174" s="226"/>
      <c r="F174" s="227"/>
    </row>
    <row r="175" spans="1:6" s="243" customFormat="1">
      <c r="A175" s="222"/>
      <c r="B175" s="230"/>
      <c r="C175" s="230"/>
      <c r="D175" s="246"/>
      <c r="E175" s="244"/>
      <c r="F175" s="227"/>
    </row>
    <row r="176" spans="1:6" s="243" customFormat="1">
      <c r="A176" s="222" t="s">
        <v>62</v>
      </c>
      <c r="B176" s="230" t="s">
        <v>579</v>
      </c>
      <c r="C176" s="224"/>
      <c r="D176" s="225" t="s">
        <v>45</v>
      </c>
      <c r="E176" s="226"/>
      <c r="F176" s="227"/>
    </row>
    <row r="177" spans="1:6" s="243" customFormat="1">
      <c r="A177" s="222"/>
      <c r="B177" s="223"/>
      <c r="C177" s="224"/>
      <c r="D177" s="225"/>
      <c r="E177" s="226"/>
      <c r="F177" s="227"/>
    </row>
    <row r="178" spans="1:6" s="243" customFormat="1">
      <c r="A178" s="222" t="s">
        <v>63</v>
      </c>
      <c r="B178" s="230" t="s">
        <v>409</v>
      </c>
      <c r="C178" s="230"/>
      <c r="D178" s="246"/>
      <c r="E178" s="244"/>
      <c r="F178" s="227"/>
    </row>
    <row r="179" spans="1:6" s="243" customFormat="1">
      <c r="A179" s="222"/>
      <c r="B179" s="230" t="s">
        <v>410</v>
      </c>
      <c r="C179" s="224"/>
      <c r="D179" s="225" t="s">
        <v>45</v>
      </c>
      <c r="E179" s="226"/>
      <c r="F179" s="227"/>
    </row>
    <row r="181" spans="1:6">
      <c r="B181" s="229" t="s">
        <v>411</v>
      </c>
      <c r="E181" s="244"/>
    </row>
    <row r="182" spans="1:6">
      <c r="B182" s="223" t="s">
        <v>412</v>
      </c>
      <c r="E182" s="244"/>
    </row>
    <row r="183" spans="1:6">
      <c r="B183" s="245" t="s">
        <v>413</v>
      </c>
      <c r="E183" s="244"/>
    </row>
    <row r="184" spans="1:6">
      <c r="A184" s="222" t="s">
        <v>333</v>
      </c>
      <c r="B184" s="230" t="s">
        <v>414</v>
      </c>
      <c r="D184" s="225" t="s">
        <v>45</v>
      </c>
      <c r="E184" s="244"/>
    </row>
    <row r="185" spans="1:6">
      <c r="A185" s="222" t="s">
        <v>335</v>
      </c>
      <c r="B185" s="230" t="s">
        <v>415</v>
      </c>
      <c r="D185" s="225" t="s">
        <v>45</v>
      </c>
      <c r="E185" s="244"/>
    </row>
    <row r="187" spans="1:6">
      <c r="B187" s="229" t="s">
        <v>416</v>
      </c>
      <c r="E187" s="244"/>
    </row>
    <row r="188" spans="1:6">
      <c r="B188" s="223" t="s">
        <v>417</v>
      </c>
      <c r="E188" s="244"/>
    </row>
    <row r="189" spans="1:6">
      <c r="B189" s="245" t="s">
        <v>413</v>
      </c>
      <c r="E189" s="244"/>
    </row>
    <row r="190" spans="1:6">
      <c r="A190" s="222" t="s">
        <v>337</v>
      </c>
      <c r="B190" s="230" t="s">
        <v>414</v>
      </c>
      <c r="D190" s="225" t="s">
        <v>45</v>
      </c>
      <c r="E190" s="244"/>
    </row>
    <row r="191" spans="1:6">
      <c r="A191" s="222" t="s">
        <v>339</v>
      </c>
      <c r="B191" s="230" t="s">
        <v>415</v>
      </c>
      <c r="D191" s="225" t="s">
        <v>45</v>
      </c>
      <c r="E191" s="244"/>
    </row>
    <row r="193" spans="1:6">
      <c r="B193" s="229" t="s">
        <v>418</v>
      </c>
      <c r="E193" s="244"/>
    </row>
    <row r="194" spans="1:6">
      <c r="B194" s="223" t="s">
        <v>419</v>
      </c>
      <c r="E194" s="244"/>
    </row>
    <row r="195" spans="1:6">
      <c r="B195" s="245" t="s">
        <v>413</v>
      </c>
      <c r="E195" s="244"/>
    </row>
    <row r="196" spans="1:6">
      <c r="A196" s="222" t="s">
        <v>341</v>
      </c>
      <c r="B196" s="230" t="s">
        <v>414</v>
      </c>
      <c r="D196" s="225" t="s">
        <v>45</v>
      </c>
      <c r="E196" s="244"/>
    </row>
    <row r="197" spans="1:6">
      <c r="A197" s="222" t="s">
        <v>343</v>
      </c>
      <c r="B197" s="230" t="s">
        <v>415</v>
      </c>
      <c r="D197" s="225" t="s">
        <v>45</v>
      </c>
      <c r="E197" s="244"/>
    </row>
    <row r="198" spans="1:6">
      <c r="E198" s="244"/>
    </row>
    <row r="199" spans="1:6">
      <c r="E199" s="244"/>
    </row>
    <row r="200" spans="1:6">
      <c r="E200" s="244"/>
    </row>
    <row r="201" spans="1:6">
      <c r="E201" s="244"/>
    </row>
    <row r="202" spans="1:6">
      <c r="A202" s="170"/>
      <c r="B202" s="231"/>
      <c r="C202" s="232"/>
      <c r="D202" s="233"/>
      <c r="E202" s="234"/>
      <c r="F202" s="235"/>
    </row>
    <row r="203" spans="1:6" ht="15" thickBot="1">
      <c r="A203" s="170"/>
      <c r="B203" s="236" t="s">
        <v>202</v>
      </c>
      <c r="C203" s="232"/>
      <c r="D203" s="233"/>
      <c r="E203" s="234"/>
      <c r="F203" s="237"/>
    </row>
    <row r="204" spans="1:6" ht="15" thickTop="1">
      <c r="A204" s="170"/>
      <c r="B204" s="236"/>
      <c r="C204" s="232"/>
      <c r="D204" s="233"/>
      <c r="E204" s="234"/>
    </row>
    <row r="205" spans="1:6">
      <c r="A205" s="170"/>
      <c r="B205" s="236"/>
      <c r="C205" s="232"/>
      <c r="D205" s="233"/>
      <c r="E205" s="234"/>
    </row>
    <row r="206" spans="1:6">
      <c r="A206" s="170"/>
      <c r="B206" s="236"/>
      <c r="C206" s="232"/>
      <c r="D206" s="233"/>
      <c r="E206" s="234"/>
    </row>
    <row r="207" spans="1:6">
      <c r="A207" s="170"/>
      <c r="B207" s="236"/>
      <c r="C207" s="232"/>
      <c r="D207" s="233"/>
      <c r="E207" s="234"/>
    </row>
    <row r="208" spans="1:6">
      <c r="A208" s="170"/>
      <c r="B208" s="236"/>
      <c r="C208" s="232"/>
      <c r="D208" s="233"/>
      <c r="E208" s="234"/>
    </row>
    <row r="209" spans="1:6">
      <c r="A209" s="170"/>
      <c r="B209" s="236"/>
      <c r="C209" s="232"/>
      <c r="D209" s="233"/>
      <c r="E209" s="234"/>
    </row>
    <row r="210" spans="1:6">
      <c r="A210" s="170"/>
      <c r="B210" s="236"/>
      <c r="C210" s="232"/>
      <c r="D210" s="233"/>
      <c r="E210" s="234"/>
    </row>
    <row r="211" spans="1:6" ht="15" thickBot="1">
      <c r="A211" s="170"/>
      <c r="B211" s="236"/>
      <c r="C211" s="232"/>
      <c r="D211" s="233"/>
      <c r="E211" s="234"/>
    </row>
    <row r="212" spans="1:6" ht="15" thickTop="1">
      <c r="A212" s="238"/>
      <c r="B212" s="239"/>
      <c r="C212" s="240"/>
      <c r="D212" s="238"/>
      <c r="E212" s="241"/>
      <c r="F212" s="242"/>
    </row>
    <row r="213" spans="1:6">
      <c r="B213" s="229" t="s">
        <v>420</v>
      </c>
      <c r="E213" s="244"/>
    </row>
    <row r="214" spans="1:6">
      <c r="B214" s="223" t="s">
        <v>421</v>
      </c>
      <c r="E214" s="244"/>
    </row>
    <row r="215" spans="1:6">
      <c r="B215" s="245" t="s">
        <v>413</v>
      </c>
      <c r="E215" s="244"/>
    </row>
    <row r="216" spans="1:6">
      <c r="A216" s="222" t="s">
        <v>49</v>
      </c>
      <c r="B216" s="230" t="s">
        <v>414</v>
      </c>
      <c r="D216" s="225" t="s">
        <v>45</v>
      </c>
      <c r="E216" s="244"/>
    </row>
    <row r="217" spans="1:6">
      <c r="A217" s="222" t="s">
        <v>50</v>
      </c>
      <c r="B217" s="230" t="s">
        <v>415</v>
      </c>
      <c r="D217" s="225" t="s">
        <v>45</v>
      </c>
      <c r="E217" s="244"/>
    </row>
    <row r="219" spans="1:6">
      <c r="B219" s="229" t="s">
        <v>422</v>
      </c>
      <c r="E219" s="244"/>
    </row>
    <row r="220" spans="1:6">
      <c r="B220" s="223" t="s">
        <v>423</v>
      </c>
      <c r="E220" s="244"/>
    </row>
    <row r="221" spans="1:6">
      <c r="B221" s="245" t="s">
        <v>424</v>
      </c>
      <c r="E221" s="244"/>
    </row>
    <row r="223" spans="1:6">
      <c r="B223" s="230" t="s">
        <v>425</v>
      </c>
      <c r="E223" s="244"/>
    </row>
    <row r="224" spans="1:6">
      <c r="A224" s="222" t="s">
        <v>52</v>
      </c>
      <c r="B224" s="230" t="s">
        <v>414</v>
      </c>
      <c r="D224" s="225" t="s">
        <v>45</v>
      </c>
      <c r="E224" s="244"/>
    </row>
    <row r="225" spans="1:5">
      <c r="A225" s="222" t="s">
        <v>53</v>
      </c>
      <c r="B225" s="230" t="s">
        <v>415</v>
      </c>
      <c r="D225" s="225" t="s">
        <v>45</v>
      </c>
      <c r="E225" s="244"/>
    </row>
    <row r="227" spans="1:5">
      <c r="B227" s="230" t="s">
        <v>426</v>
      </c>
      <c r="E227" s="244"/>
    </row>
    <row r="228" spans="1:5">
      <c r="A228" s="222" t="s">
        <v>54</v>
      </c>
      <c r="B228" s="230" t="s">
        <v>414</v>
      </c>
      <c r="D228" s="225" t="s">
        <v>45</v>
      </c>
      <c r="E228" s="244"/>
    </row>
    <row r="229" spans="1:5">
      <c r="A229" s="222" t="s">
        <v>55</v>
      </c>
      <c r="B229" s="230" t="s">
        <v>415</v>
      </c>
      <c r="D229" s="225" t="s">
        <v>45</v>
      </c>
      <c r="E229" s="244"/>
    </row>
    <row r="231" spans="1:5">
      <c r="B231" s="230" t="s">
        <v>427</v>
      </c>
      <c r="E231" s="244"/>
    </row>
    <row r="232" spans="1:5">
      <c r="A232" s="222" t="s">
        <v>56</v>
      </c>
      <c r="B232" s="230" t="s">
        <v>414</v>
      </c>
      <c r="D232" s="225" t="s">
        <v>45</v>
      </c>
      <c r="E232" s="244"/>
    </row>
    <row r="233" spans="1:5">
      <c r="A233" s="222" t="s">
        <v>57</v>
      </c>
      <c r="B233" s="230" t="s">
        <v>415</v>
      </c>
      <c r="D233" s="225" t="s">
        <v>45</v>
      </c>
      <c r="E233" s="244"/>
    </row>
    <row r="235" spans="1:5">
      <c r="B235" s="230" t="s">
        <v>428</v>
      </c>
      <c r="E235" s="244"/>
    </row>
    <row r="236" spans="1:5">
      <c r="A236" s="222" t="s">
        <v>58</v>
      </c>
      <c r="B236" s="230" t="s">
        <v>429</v>
      </c>
      <c r="D236" s="225" t="s">
        <v>239</v>
      </c>
      <c r="E236" s="244"/>
    </row>
    <row r="237" spans="1:5">
      <c r="A237" s="222" t="s">
        <v>59</v>
      </c>
      <c r="B237" s="230" t="s">
        <v>430</v>
      </c>
      <c r="D237" s="225" t="s">
        <v>239</v>
      </c>
      <c r="E237" s="244"/>
    </row>
    <row r="239" spans="1:5">
      <c r="B239" s="230" t="s">
        <v>431</v>
      </c>
      <c r="E239" s="244"/>
    </row>
    <row r="240" spans="1:5">
      <c r="A240" s="222" t="s">
        <v>60</v>
      </c>
      <c r="B240" s="230" t="s">
        <v>414</v>
      </c>
      <c r="D240" s="225" t="s">
        <v>45</v>
      </c>
      <c r="E240" s="244"/>
    </row>
    <row r="241" spans="1:6">
      <c r="A241" s="222" t="s">
        <v>61</v>
      </c>
      <c r="B241" s="230" t="s">
        <v>415</v>
      </c>
      <c r="D241" s="225" t="s">
        <v>45</v>
      </c>
      <c r="E241" s="244"/>
    </row>
    <row r="243" spans="1:6">
      <c r="B243" s="230" t="s">
        <v>432</v>
      </c>
      <c r="E243" s="244"/>
    </row>
    <row r="244" spans="1:6">
      <c r="A244" s="222" t="s">
        <v>62</v>
      </c>
      <c r="B244" s="230" t="s">
        <v>414</v>
      </c>
      <c r="D244" s="225" t="s">
        <v>45</v>
      </c>
      <c r="E244" s="244"/>
    </row>
    <row r="245" spans="1:6">
      <c r="A245" s="222" t="s">
        <v>63</v>
      </c>
      <c r="B245" s="230" t="s">
        <v>415</v>
      </c>
      <c r="D245" s="225" t="s">
        <v>45</v>
      </c>
      <c r="E245" s="244"/>
    </row>
    <row r="249" spans="1:6">
      <c r="B249" s="231"/>
      <c r="C249" s="232"/>
      <c r="D249" s="233"/>
      <c r="E249" s="234"/>
      <c r="F249" s="235"/>
    </row>
    <row r="250" spans="1:6" ht="15" thickBot="1">
      <c r="B250" s="236" t="s">
        <v>202</v>
      </c>
      <c r="C250" s="232"/>
      <c r="D250" s="233"/>
      <c r="E250" s="234"/>
      <c r="F250" s="237"/>
    </row>
    <row r="251" spans="1:6" ht="15" thickTop="1"/>
    <row r="264" spans="1:6" ht="15" thickBot="1"/>
    <row r="265" spans="1:6" ht="15" thickTop="1">
      <c r="A265" s="238"/>
      <c r="B265" s="239"/>
      <c r="C265" s="240"/>
      <c r="D265" s="238"/>
      <c r="E265" s="241"/>
      <c r="F265" s="242"/>
    </row>
    <row r="267" spans="1:6">
      <c r="B267" s="229" t="s">
        <v>433</v>
      </c>
      <c r="E267" s="244"/>
    </row>
    <row r="268" spans="1:6">
      <c r="B268" s="223" t="s">
        <v>434</v>
      </c>
      <c r="E268" s="244"/>
    </row>
    <row r="269" spans="1:6">
      <c r="B269" s="223"/>
      <c r="E269" s="244"/>
    </row>
    <row r="270" spans="1:6">
      <c r="B270" s="245" t="s">
        <v>435</v>
      </c>
      <c r="E270" s="244"/>
    </row>
    <row r="271" spans="1:6">
      <c r="B271" s="245" t="s">
        <v>436</v>
      </c>
      <c r="E271" s="244"/>
    </row>
    <row r="272" spans="1:6">
      <c r="A272" s="222" t="s">
        <v>49</v>
      </c>
      <c r="B272" s="230" t="s">
        <v>414</v>
      </c>
      <c r="D272" s="225" t="s">
        <v>45</v>
      </c>
      <c r="E272" s="244"/>
    </row>
    <row r="273" spans="1:5">
      <c r="A273" s="222" t="s">
        <v>50</v>
      </c>
      <c r="B273" s="230" t="s">
        <v>415</v>
      </c>
      <c r="D273" s="225" t="s">
        <v>45</v>
      </c>
      <c r="E273" s="244"/>
    </row>
    <row r="275" spans="1:5">
      <c r="B275" s="245" t="s">
        <v>437</v>
      </c>
      <c r="E275" s="244"/>
    </row>
    <row r="276" spans="1:5">
      <c r="A276" s="222" t="s">
        <v>52</v>
      </c>
      <c r="B276" s="230" t="s">
        <v>414</v>
      </c>
      <c r="D276" s="225" t="s">
        <v>45</v>
      </c>
      <c r="E276" s="244"/>
    </row>
    <row r="277" spans="1:5">
      <c r="A277" s="222" t="s">
        <v>53</v>
      </c>
      <c r="B277" s="230" t="s">
        <v>415</v>
      </c>
      <c r="D277" s="225" t="s">
        <v>45</v>
      </c>
      <c r="E277" s="244"/>
    </row>
    <row r="279" spans="1:5">
      <c r="B279" s="245" t="s">
        <v>438</v>
      </c>
      <c r="E279" s="244"/>
    </row>
    <row r="280" spans="1:5">
      <c r="A280" s="222" t="s">
        <v>54</v>
      </c>
      <c r="B280" s="230" t="s">
        <v>414</v>
      </c>
      <c r="D280" s="225" t="s">
        <v>45</v>
      </c>
      <c r="E280" s="244"/>
    </row>
    <row r="281" spans="1:5" ht="17.25" customHeight="1">
      <c r="A281" s="222" t="s">
        <v>55</v>
      </c>
      <c r="B281" s="230" t="s">
        <v>415</v>
      </c>
      <c r="D281" s="225" t="s">
        <v>45</v>
      </c>
      <c r="E281" s="244"/>
    </row>
    <row r="282" spans="1:5">
      <c r="B282" s="245"/>
      <c r="E282" s="244"/>
    </row>
    <row r="283" spans="1:5">
      <c r="B283" s="245" t="s">
        <v>439</v>
      </c>
      <c r="E283" s="244"/>
    </row>
    <row r="284" spans="1:5">
      <c r="A284" s="222" t="s">
        <v>56</v>
      </c>
      <c r="B284" s="230" t="s">
        <v>414</v>
      </c>
      <c r="D284" s="225" t="s">
        <v>45</v>
      </c>
      <c r="E284" s="244"/>
    </row>
    <row r="285" spans="1:5">
      <c r="A285" s="222" t="s">
        <v>57</v>
      </c>
      <c r="B285" s="230" t="s">
        <v>415</v>
      </c>
      <c r="D285" s="225" t="s">
        <v>45</v>
      </c>
      <c r="E285" s="244"/>
    </row>
    <row r="287" spans="1:5">
      <c r="B287" s="245" t="s">
        <v>440</v>
      </c>
      <c r="E287" s="244"/>
    </row>
    <row r="288" spans="1:5">
      <c r="A288" s="222" t="s">
        <v>58</v>
      </c>
      <c r="B288" s="230" t="s">
        <v>414</v>
      </c>
      <c r="D288" s="225" t="s">
        <v>45</v>
      </c>
      <c r="E288" s="244"/>
    </row>
    <row r="289" spans="1:5">
      <c r="A289" s="222" t="s">
        <v>59</v>
      </c>
      <c r="B289" s="230" t="s">
        <v>415</v>
      </c>
      <c r="D289" s="225" t="s">
        <v>45</v>
      </c>
      <c r="E289" s="244"/>
    </row>
    <row r="291" spans="1:5">
      <c r="B291" s="245" t="s">
        <v>441</v>
      </c>
      <c r="E291" s="244"/>
    </row>
    <row r="292" spans="1:5">
      <c r="A292" s="222" t="s">
        <v>60</v>
      </c>
      <c r="B292" s="230" t="s">
        <v>414</v>
      </c>
      <c r="D292" s="225" t="s">
        <v>45</v>
      </c>
      <c r="E292" s="244"/>
    </row>
    <row r="293" spans="1:5">
      <c r="A293" s="222" t="s">
        <v>61</v>
      </c>
      <c r="B293" s="230" t="s">
        <v>415</v>
      </c>
      <c r="D293" s="225" t="s">
        <v>45</v>
      </c>
      <c r="E293" s="244"/>
    </row>
    <row r="295" spans="1:5">
      <c r="B295" s="245" t="s">
        <v>442</v>
      </c>
      <c r="E295" s="244"/>
    </row>
    <row r="296" spans="1:5">
      <c r="B296" s="245" t="s">
        <v>443</v>
      </c>
      <c r="E296" s="244"/>
    </row>
    <row r="297" spans="1:5">
      <c r="A297" s="222" t="s">
        <v>62</v>
      </c>
      <c r="B297" s="230" t="s">
        <v>414</v>
      </c>
      <c r="D297" s="225" t="s">
        <v>45</v>
      </c>
      <c r="E297" s="244"/>
    </row>
    <row r="298" spans="1:5">
      <c r="A298" s="222" t="s">
        <v>63</v>
      </c>
      <c r="B298" s="230" t="s">
        <v>415</v>
      </c>
      <c r="D298" s="225" t="s">
        <v>45</v>
      </c>
      <c r="E298" s="244"/>
    </row>
    <row r="300" spans="1:5">
      <c r="B300" s="230" t="s">
        <v>444</v>
      </c>
      <c r="E300" s="244"/>
    </row>
    <row r="301" spans="1:5">
      <c r="A301" s="222" t="s">
        <v>333</v>
      </c>
      <c r="B301" s="230" t="s">
        <v>414</v>
      </c>
      <c r="D301" s="225" t="s">
        <v>45</v>
      </c>
      <c r="E301" s="244"/>
    </row>
    <row r="302" spans="1:5">
      <c r="A302" s="222" t="s">
        <v>335</v>
      </c>
      <c r="B302" s="230" t="s">
        <v>415</v>
      </c>
      <c r="D302" s="225" t="s">
        <v>45</v>
      </c>
      <c r="E302" s="244"/>
    </row>
    <row r="304" spans="1:5">
      <c r="A304" s="222" t="s">
        <v>337</v>
      </c>
      <c r="B304" s="230" t="s">
        <v>445</v>
      </c>
      <c r="D304" s="225" t="s">
        <v>446</v>
      </c>
      <c r="E304" s="244"/>
    </row>
    <row r="305" spans="1:6">
      <c r="E305" s="244"/>
    </row>
    <row r="306" spans="1:6">
      <c r="B306" s="231"/>
      <c r="C306" s="232"/>
      <c r="D306" s="233"/>
      <c r="E306" s="234"/>
      <c r="F306" s="235"/>
    </row>
    <row r="307" spans="1:6" ht="15" thickBot="1">
      <c r="B307" s="236" t="s">
        <v>202</v>
      </c>
      <c r="C307" s="232"/>
      <c r="D307" s="233"/>
      <c r="E307" s="234"/>
      <c r="F307" s="237"/>
    </row>
    <row r="308" spans="1:6" ht="15" thickTop="1">
      <c r="B308" s="236"/>
      <c r="C308" s="232"/>
      <c r="D308" s="233"/>
      <c r="E308" s="234"/>
    </row>
    <row r="309" spans="1:6">
      <c r="B309" s="236"/>
      <c r="C309" s="232"/>
      <c r="D309" s="233"/>
      <c r="E309" s="234"/>
    </row>
    <row r="310" spans="1:6">
      <c r="B310" s="236"/>
      <c r="C310" s="232"/>
      <c r="D310" s="233"/>
      <c r="E310" s="234"/>
    </row>
    <row r="311" spans="1:6">
      <c r="B311" s="236"/>
      <c r="C311" s="232"/>
      <c r="D311" s="233"/>
      <c r="E311" s="234"/>
    </row>
    <row r="312" spans="1:6">
      <c r="B312" s="236"/>
      <c r="C312" s="232"/>
      <c r="D312" s="233"/>
      <c r="E312" s="234"/>
    </row>
    <row r="313" spans="1:6">
      <c r="B313" s="236"/>
      <c r="C313" s="232"/>
      <c r="D313" s="233"/>
      <c r="E313" s="234"/>
    </row>
    <row r="314" spans="1:6">
      <c r="B314" s="236"/>
      <c r="C314" s="232"/>
      <c r="D314" s="233"/>
      <c r="E314" s="234"/>
    </row>
    <row r="315" spans="1:6">
      <c r="B315" s="236"/>
      <c r="C315" s="232"/>
      <c r="D315" s="233"/>
      <c r="E315" s="234"/>
    </row>
    <row r="316" spans="1:6">
      <c r="B316" s="236"/>
      <c r="C316" s="232"/>
      <c r="D316" s="233"/>
      <c r="E316" s="234"/>
    </row>
    <row r="317" spans="1:6" ht="15" thickBot="1">
      <c r="B317" s="236"/>
      <c r="C317" s="232"/>
      <c r="D317" s="233"/>
      <c r="E317" s="234"/>
    </row>
    <row r="318" spans="1:6" ht="15" thickTop="1">
      <c r="A318" s="238"/>
      <c r="B318" s="239"/>
      <c r="C318" s="240"/>
      <c r="D318" s="238"/>
      <c r="E318" s="241"/>
      <c r="F318" s="242"/>
    </row>
    <row r="319" spans="1:6">
      <c r="B319" s="229" t="s">
        <v>447</v>
      </c>
      <c r="E319" s="244"/>
    </row>
    <row r="320" spans="1:6">
      <c r="B320" s="223" t="s">
        <v>448</v>
      </c>
      <c r="E320" s="244"/>
    </row>
    <row r="321" spans="1:5">
      <c r="B321" s="223" t="s">
        <v>449</v>
      </c>
      <c r="E321" s="244"/>
    </row>
    <row r="322" spans="1:5">
      <c r="B322" s="245" t="s">
        <v>435</v>
      </c>
      <c r="E322" s="244"/>
    </row>
    <row r="323" spans="1:5">
      <c r="A323" s="222" t="s">
        <v>49</v>
      </c>
      <c r="B323" s="230" t="s">
        <v>414</v>
      </c>
      <c r="D323" s="225" t="s">
        <v>45</v>
      </c>
      <c r="E323" s="244"/>
    </row>
    <row r="324" spans="1:5">
      <c r="A324" s="222" t="s">
        <v>50</v>
      </c>
      <c r="B324" s="230" t="s">
        <v>415</v>
      </c>
      <c r="D324" s="225" t="s">
        <v>45</v>
      </c>
      <c r="E324" s="244"/>
    </row>
    <row r="326" spans="1:5">
      <c r="B326" s="229" t="s">
        <v>450</v>
      </c>
      <c r="E326" s="244"/>
    </row>
    <row r="327" spans="1:5">
      <c r="B327" s="223" t="s">
        <v>451</v>
      </c>
      <c r="E327" s="244"/>
    </row>
    <row r="328" spans="1:5">
      <c r="B328" s="245" t="s">
        <v>452</v>
      </c>
      <c r="E328" s="244"/>
    </row>
    <row r="329" spans="1:5">
      <c r="A329" s="222" t="s">
        <v>52</v>
      </c>
      <c r="B329" s="230" t="s">
        <v>414</v>
      </c>
      <c r="D329" s="225" t="s">
        <v>45</v>
      </c>
      <c r="E329" s="244"/>
    </row>
    <row r="330" spans="1:5">
      <c r="A330" s="222" t="s">
        <v>53</v>
      </c>
      <c r="B330" s="230" t="s">
        <v>415</v>
      </c>
      <c r="D330" s="225" t="s">
        <v>45</v>
      </c>
      <c r="E330" s="244"/>
    </row>
    <row r="332" spans="1:5">
      <c r="B332" s="229" t="s">
        <v>453</v>
      </c>
      <c r="E332" s="244"/>
    </row>
    <row r="333" spans="1:5">
      <c r="B333" s="223" t="s">
        <v>454</v>
      </c>
      <c r="E333" s="244"/>
    </row>
    <row r="334" spans="1:5">
      <c r="B334" s="245" t="s">
        <v>455</v>
      </c>
      <c r="E334" s="244"/>
    </row>
    <row r="335" spans="1:5">
      <c r="A335" s="222" t="s">
        <v>54</v>
      </c>
      <c r="B335" s="230" t="s">
        <v>414</v>
      </c>
      <c r="D335" s="225" t="s">
        <v>45</v>
      </c>
      <c r="E335" s="244"/>
    </row>
    <row r="336" spans="1:5">
      <c r="A336" s="222" t="s">
        <v>55</v>
      </c>
      <c r="B336" s="230" t="s">
        <v>415</v>
      </c>
      <c r="D336" s="225" t="s">
        <v>45</v>
      </c>
      <c r="E336" s="244"/>
    </row>
    <row r="337" spans="1:5">
      <c r="B337" s="245"/>
      <c r="E337" s="244"/>
    </row>
    <row r="338" spans="1:5">
      <c r="B338" s="229" t="s">
        <v>456</v>
      </c>
      <c r="E338" s="244"/>
    </row>
    <row r="339" spans="1:5">
      <c r="B339" s="223" t="s">
        <v>457</v>
      </c>
      <c r="E339" s="244"/>
    </row>
    <row r="340" spans="1:5">
      <c r="B340" s="245" t="s">
        <v>458</v>
      </c>
      <c r="E340" s="244"/>
    </row>
    <row r="341" spans="1:5">
      <c r="B341" s="230" t="s">
        <v>459</v>
      </c>
      <c r="E341" s="244"/>
    </row>
    <row r="342" spans="1:5">
      <c r="A342" s="222" t="s">
        <v>56</v>
      </c>
      <c r="B342" s="230" t="s">
        <v>414</v>
      </c>
      <c r="D342" s="225" t="s">
        <v>45</v>
      </c>
      <c r="E342" s="244"/>
    </row>
    <row r="343" spans="1:5">
      <c r="A343" s="222" t="s">
        <v>57</v>
      </c>
      <c r="B343" s="230" t="s">
        <v>415</v>
      </c>
      <c r="D343" s="225" t="s">
        <v>45</v>
      </c>
      <c r="E343" s="244"/>
    </row>
    <row r="344" spans="1:5">
      <c r="E344" s="244"/>
    </row>
    <row r="345" spans="1:5">
      <c r="B345" s="230" t="s">
        <v>460</v>
      </c>
      <c r="E345" s="244"/>
    </row>
    <row r="346" spans="1:5">
      <c r="A346" s="222" t="s">
        <v>58</v>
      </c>
      <c r="B346" s="230" t="s">
        <v>414</v>
      </c>
      <c r="D346" s="225" t="s">
        <v>45</v>
      </c>
      <c r="E346" s="244"/>
    </row>
    <row r="347" spans="1:5">
      <c r="A347" s="222" t="s">
        <v>59</v>
      </c>
      <c r="B347" s="230" t="s">
        <v>415</v>
      </c>
      <c r="D347" s="225" t="s">
        <v>45</v>
      </c>
      <c r="E347" s="244"/>
    </row>
    <row r="348" spans="1:5">
      <c r="B348" s="223"/>
      <c r="E348" s="244"/>
    </row>
    <row r="349" spans="1:5">
      <c r="B349" s="230" t="s">
        <v>461</v>
      </c>
      <c r="E349" s="244"/>
    </row>
    <row r="350" spans="1:5">
      <c r="A350" s="222" t="s">
        <v>60</v>
      </c>
      <c r="B350" s="230" t="s">
        <v>414</v>
      </c>
      <c r="D350" s="225" t="s">
        <v>45</v>
      </c>
      <c r="E350" s="244"/>
    </row>
    <row r="351" spans="1:5">
      <c r="A351" s="222" t="s">
        <v>61</v>
      </c>
      <c r="B351" s="230" t="s">
        <v>415</v>
      </c>
      <c r="D351" s="225" t="s">
        <v>45</v>
      </c>
      <c r="E351" s="244"/>
    </row>
    <row r="352" spans="1:5">
      <c r="B352" s="223"/>
      <c r="E352" s="244"/>
    </row>
    <row r="353" spans="1:6">
      <c r="B353" s="230" t="s">
        <v>462</v>
      </c>
      <c r="E353" s="244"/>
    </row>
    <row r="354" spans="1:6">
      <c r="A354" s="222" t="s">
        <v>62</v>
      </c>
      <c r="B354" s="230" t="s">
        <v>414</v>
      </c>
      <c r="D354" s="225" t="s">
        <v>45</v>
      </c>
      <c r="E354" s="244"/>
    </row>
    <row r="355" spans="1:6">
      <c r="A355" s="222" t="s">
        <v>63</v>
      </c>
      <c r="B355" s="230" t="s">
        <v>415</v>
      </c>
      <c r="D355" s="225" t="s">
        <v>45</v>
      </c>
      <c r="E355" s="244"/>
    </row>
    <row r="356" spans="1:6">
      <c r="E356" s="244"/>
    </row>
    <row r="357" spans="1:6">
      <c r="B357" s="231"/>
      <c r="C357" s="232"/>
      <c r="D357" s="233"/>
      <c r="E357" s="234"/>
      <c r="F357" s="235"/>
    </row>
    <row r="358" spans="1:6" ht="15" thickBot="1">
      <c r="B358" s="236" t="s">
        <v>202</v>
      </c>
      <c r="C358" s="232"/>
      <c r="D358" s="233"/>
      <c r="E358" s="234"/>
      <c r="F358" s="237"/>
    </row>
    <row r="359" spans="1:6" ht="15" thickTop="1">
      <c r="B359" s="236"/>
      <c r="C359" s="232"/>
      <c r="D359" s="233"/>
      <c r="E359" s="234"/>
    </row>
    <row r="360" spans="1:6">
      <c r="B360" s="236"/>
      <c r="C360" s="232"/>
      <c r="D360" s="233"/>
      <c r="E360" s="234"/>
    </row>
    <row r="361" spans="1:6">
      <c r="B361" s="236"/>
      <c r="C361" s="232"/>
      <c r="D361" s="233"/>
      <c r="E361" s="234"/>
    </row>
    <row r="362" spans="1:6">
      <c r="B362" s="236"/>
      <c r="C362" s="232"/>
      <c r="D362" s="233"/>
      <c r="E362" s="234"/>
    </row>
    <row r="363" spans="1:6">
      <c r="B363" s="236"/>
      <c r="C363" s="232"/>
      <c r="D363" s="233"/>
      <c r="E363" s="234"/>
    </row>
    <row r="364" spans="1:6">
      <c r="B364" s="236"/>
      <c r="C364" s="232"/>
      <c r="D364" s="233"/>
      <c r="E364" s="234"/>
    </row>
    <row r="365" spans="1:6">
      <c r="B365" s="236"/>
      <c r="C365" s="232"/>
      <c r="D365" s="233"/>
      <c r="E365" s="234"/>
    </row>
    <row r="366" spans="1:6">
      <c r="B366" s="236"/>
      <c r="C366" s="232"/>
      <c r="D366" s="233"/>
      <c r="E366" s="234"/>
    </row>
    <row r="367" spans="1:6">
      <c r="B367" s="236"/>
      <c r="C367" s="232"/>
      <c r="D367" s="233"/>
      <c r="E367" s="234"/>
    </row>
    <row r="368" spans="1:6">
      <c r="B368" s="236"/>
      <c r="C368" s="232"/>
      <c r="D368" s="233"/>
      <c r="E368" s="234"/>
    </row>
    <row r="369" spans="1:6">
      <c r="B369" s="236"/>
      <c r="C369" s="232"/>
      <c r="D369" s="233"/>
      <c r="E369" s="234"/>
    </row>
    <row r="370" spans="1:6" ht="15" thickBot="1"/>
    <row r="371" spans="1:6" ht="15" thickTop="1">
      <c r="A371" s="238"/>
      <c r="B371" s="239"/>
      <c r="C371" s="240"/>
      <c r="D371" s="238"/>
      <c r="E371" s="241"/>
      <c r="F371" s="242"/>
    </row>
    <row r="372" spans="1:6">
      <c r="B372" s="230" t="s">
        <v>463</v>
      </c>
      <c r="E372" s="244"/>
    </row>
    <row r="373" spans="1:6">
      <c r="A373" s="222" t="s">
        <v>49</v>
      </c>
      <c r="B373" s="230" t="s">
        <v>414</v>
      </c>
      <c r="D373" s="225" t="s">
        <v>45</v>
      </c>
      <c r="E373" s="244"/>
    </row>
    <row r="374" spans="1:6">
      <c r="A374" s="222" t="s">
        <v>50</v>
      </c>
      <c r="B374" s="230" t="s">
        <v>415</v>
      </c>
      <c r="D374" s="225" t="s">
        <v>45</v>
      </c>
      <c r="E374" s="244"/>
    </row>
    <row r="375" spans="1:6">
      <c r="B375" s="223"/>
      <c r="E375" s="244"/>
    </row>
    <row r="376" spans="1:6">
      <c r="B376" s="230" t="s">
        <v>464</v>
      </c>
      <c r="E376" s="244"/>
    </row>
    <row r="377" spans="1:6">
      <c r="A377" s="222" t="s">
        <v>52</v>
      </c>
      <c r="B377" s="230" t="s">
        <v>414</v>
      </c>
      <c r="D377" s="225" t="s">
        <v>45</v>
      </c>
      <c r="E377" s="244"/>
    </row>
    <row r="378" spans="1:6">
      <c r="A378" s="222" t="s">
        <v>53</v>
      </c>
      <c r="B378" s="230" t="s">
        <v>415</v>
      </c>
      <c r="D378" s="225" t="s">
        <v>45</v>
      </c>
      <c r="E378" s="244"/>
    </row>
    <row r="379" spans="1:6">
      <c r="B379" s="223"/>
      <c r="E379" s="244"/>
    </row>
    <row r="380" spans="1:6">
      <c r="B380" s="230" t="s">
        <v>465</v>
      </c>
      <c r="E380" s="244"/>
    </row>
    <row r="381" spans="1:6">
      <c r="A381" s="222" t="s">
        <v>54</v>
      </c>
      <c r="B381" s="230" t="s">
        <v>414</v>
      </c>
      <c r="D381" s="225" t="s">
        <v>45</v>
      </c>
      <c r="E381" s="244"/>
    </row>
    <row r="382" spans="1:6">
      <c r="A382" s="222" t="s">
        <v>55</v>
      </c>
      <c r="B382" s="230" t="s">
        <v>415</v>
      </c>
      <c r="D382" s="225" t="s">
        <v>45</v>
      </c>
      <c r="E382" s="244"/>
    </row>
    <row r="383" spans="1:6">
      <c r="B383" s="223"/>
      <c r="E383" s="244"/>
    </row>
    <row r="384" spans="1:6">
      <c r="B384" s="230" t="s">
        <v>466</v>
      </c>
      <c r="E384" s="244"/>
    </row>
    <row r="385" spans="1:5">
      <c r="A385" s="222" t="s">
        <v>56</v>
      </c>
      <c r="B385" s="230" t="s">
        <v>414</v>
      </c>
      <c r="D385" s="225" t="s">
        <v>45</v>
      </c>
      <c r="E385" s="244"/>
    </row>
    <row r="386" spans="1:5">
      <c r="A386" s="222" t="s">
        <v>57</v>
      </c>
      <c r="B386" s="230" t="s">
        <v>415</v>
      </c>
      <c r="D386" s="225" t="s">
        <v>45</v>
      </c>
      <c r="E386" s="244"/>
    </row>
    <row r="387" spans="1:5">
      <c r="E387" s="244"/>
    </row>
    <row r="388" spans="1:5">
      <c r="B388" s="230" t="s">
        <v>467</v>
      </c>
      <c r="E388" s="244"/>
    </row>
    <row r="389" spans="1:5">
      <c r="A389" s="222" t="s">
        <v>58</v>
      </c>
      <c r="B389" s="230" t="s">
        <v>414</v>
      </c>
      <c r="D389" s="225" t="s">
        <v>45</v>
      </c>
      <c r="E389" s="244"/>
    </row>
    <row r="390" spans="1:5">
      <c r="A390" s="222" t="s">
        <v>59</v>
      </c>
      <c r="B390" s="230" t="s">
        <v>415</v>
      </c>
      <c r="D390" s="225" t="s">
        <v>45</v>
      </c>
      <c r="E390" s="244"/>
    </row>
    <row r="391" spans="1:5">
      <c r="B391" s="223"/>
      <c r="E391" s="244"/>
    </row>
    <row r="392" spans="1:5">
      <c r="B392" s="230" t="s">
        <v>468</v>
      </c>
      <c r="E392" s="244"/>
    </row>
    <row r="393" spans="1:5">
      <c r="A393" s="222" t="s">
        <v>60</v>
      </c>
      <c r="B393" s="230" t="s">
        <v>414</v>
      </c>
      <c r="D393" s="225" t="s">
        <v>45</v>
      </c>
      <c r="E393" s="244"/>
    </row>
    <row r="394" spans="1:5">
      <c r="A394" s="222" t="s">
        <v>61</v>
      </c>
      <c r="B394" s="230" t="s">
        <v>415</v>
      </c>
      <c r="D394" s="225" t="s">
        <v>45</v>
      </c>
      <c r="E394" s="244"/>
    </row>
    <row r="395" spans="1:5">
      <c r="E395" s="244"/>
    </row>
    <row r="396" spans="1:5">
      <c r="B396" s="230" t="s">
        <v>469</v>
      </c>
      <c r="E396" s="244"/>
    </row>
    <row r="397" spans="1:5">
      <c r="A397" s="222" t="s">
        <v>62</v>
      </c>
      <c r="B397" s="230" t="s">
        <v>414</v>
      </c>
      <c r="D397" s="225" t="s">
        <v>45</v>
      </c>
      <c r="E397" s="244"/>
    </row>
    <row r="398" spans="1:5">
      <c r="A398" s="222" t="s">
        <v>63</v>
      </c>
      <c r="B398" s="230" t="s">
        <v>415</v>
      </c>
      <c r="D398" s="225" t="s">
        <v>45</v>
      </c>
      <c r="E398" s="244"/>
    </row>
    <row r="399" spans="1:5">
      <c r="B399" s="223"/>
      <c r="E399" s="244"/>
    </row>
    <row r="400" spans="1:5">
      <c r="B400" s="230" t="s">
        <v>431</v>
      </c>
      <c r="E400" s="244"/>
    </row>
    <row r="401" spans="1:6">
      <c r="A401" s="222" t="s">
        <v>333</v>
      </c>
      <c r="B401" s="230" t="s">
        <v>414</v>
      </c>
      <c r="D401" s="225" t="s">
        <v>45</v>
      </c>
      <c r="E401" s="244"/>
    </row>
    <row r="402" spans="1:6">
      <c r="A402" s="222" t="s">
        <v>337</v>
      </c>
      <c r="B402" s="230" t="s">
        <v>415</v>
      </c>
      <c r="D402" s="225" t="s">
        <v>45</v>
      </c>
      <c r="E402" s="244"/>
    </row>
    <row r="403" spans="1:6">
      <c r="B403" s="223"/>
      <c r="E403" s="244"/>
    </row>
    <row r="404" spans="1:6">
      <c r="B404" s="230" t="s">
        <v>427</v>
      </c>
      <c r="E404" s="244"/>
    </row>
    <row r="405" spans="1:6">
      <c r="A405" s="222" t="s">
        <v>339</v>
      </c>
      <c r="B405" s="230" t="s">
        <v>414</v>
      </c>
      <c r="D405" s="225" t="s">
        <v>45</v>
      </c>
      <c r="E405" s="244"/>
    </row>
    <row r="406" spans="1:6">
      <c r="A406" s="222" t="s">
        <v>341</v>
      </c>
      <c r="B406" s="230" t="s">
        <v>415</v>
      </c>
      <c r="D406" s="225" t="s">
        <v>45</v>
      </c>
      <c r="E406" s="244"/>
    </row>
    <row r="407" spans="1:6">
      <c r="E407" s="244"/>
    </row>
    <row r="408" spans="1:6">
      <c r="B408" s="223"/>
      <c r="E408" s="244"/>
    </row>
    <row r="409" spans="1:6">
      <c r="A409" s="170"/>
      <c r="B409" s="231"/>
      <c r="C409" s="232"/>
      <c r="D409" s="233"/>
      <c r="E409" s="234"/>
      <c r="F409" s="235"/>
    </row>
    <row r="410" spans="1:6" ht="15" thickBot="1">
      <c r="A410" s="170"/>
      <c r="B410" s="236" t="s">
        <v>202</v>
      </c>
      <c r="C410" s="232"/>
      <c r="D410" s="233"/>
      <c r="E410" s="234"/>
      <c r="F410" s="237"/>
    </row>
    <row r="411" spans="1:6" ht="15" thickTop="1">
      <c r="A411" s="170"/>
      <c r="B411" s="236"/>
      <c r="C411" s="232"/>
      <c r="D411" s="233"/>
      <c r="E411" s="234"/>
    </row>
    <row r="412" spans="1:6">
      <c r="A412" s="170"/>
      <c r="B412" s="236"/>
      <c r="C412" s="232"/>
      <c r="D412" s="233"/>
      <c r="E412" s="234"/>
    </row>
    <row r="413" spans="1:6">
      <c r="A413" s="170"/>
      <c r="B413" s="236"/>
      <c r="C413" s="232"/>
      <c r="D413" s="233"/>
      <c r="E413" s="234"/>
    </row>
    <row r="414" spans="1:6">
      <c r="A414" s="170"/>
      <c r="B414" s="236"/>
      <c r="C414" s="232"/>
      <c r="D414" s="233"/>
      <c r="E414" s="234"/>
    </row>
    <row r="415" spans="1:6">
      <c r="A415" s="170"/>
      <c r="B415" s="236"/>
      <c r="C415" s="232"/>
      <c r="D415" s="233"/>
      <c r="E415" s="234"/>
    </row>
    <row r="416" spans="1:6">
      <c r="A416" s="170"/>
      <c r="B416" s="236"/>
      <c r="C416" s="232"/>
      <c r="D416" s="233"/>
      <c r="E416" s="234"/>
    </row>
    <row r="417" spans="1:6">
      <c r="A417" s="170"/>
      <c r="B417" s="236"/>
      <c r="C417" s="232"/>
      <c r="D417" s="233"/>
      <c r="E417" s="234"/>
    </row>
    <row r="418" spans="1:6">
      <c r="A418" s="170"/>
      <c r="B418" s="236"/>
      <c r="C418" s="232"/>
      <c r="D418" s="233"/>
      <c r="E418" s="234"/>
    </row>
    <row r="419" spans="1:6">
      <c r="A419" s="170"/>
      <c r="B419" s="236"/>
      <c r="C419" s="232"/>
      <c r="D419" s="233"/>
      <c r="E419" s="234"/>
    </row>
    <row r="420" spans="1:6">
      <c r="A420" s="170"/>
      <c r="B420" s="236"/>
      <c r="C420" s="232"/>
      <c r="D420" s="233"/>
      <c r="E420" s="234"/>
    </row>
    <row r="421" spans="1:6">
      <c r="A421" s="170"/>
      <c r="B421" s="236"/>
      <c r="C421" s="232"/>
      <c r="D421" s="233"/>
      <c r="E421" s="234"/>
    </row>
    <row r="422" spans="1:6">
      <c r="A422" s="170"/>
      <c r="B422" s="236"/>
      <c r="C422" s="232"/>
      <c r="D422" s="233"/>
      <c r="E422" s="234"/>
    </row>
    <row r="423" spans="1:6" ht="15" thickBot="1">
      <c r="A423" s="170"/>
      <c r="B423" s="236"/>
      <c r="C423" s="232"/>
      <c r="D423" s="233"/>
      <c r="E423" s="234"/>
    </row>
    <row r="424" spans="1:6" ht="15" thickTop="1">
      <c r="A424" s="238"/>
      <c r="B424" s="239"/>
      <c r="C424" s="240"/>
      <c r="D424" s="238"/>
      <c r="E424" s="241"/>
      <c r="F424" s="242"/>
    </row>
    <row r="425" spans="1:6">
      <c r="B425" s="230" t="s">
        <v>470</v>
      </c>
      <c r="E425" s="244"/>
    </row>
    <row r="426" spans="1:6">
      <c r="A426" s="222" t="s">
        <v>49</v>
      </c>
      <c r="B426" s="230" t="s">
        <v>414</v>
      </c>
      <c r="D426" s="225" t="s">
        <v>45</v>
      </c>
      <c r="E426" s="244"/>
    </row>
    <row r="427" spans="1:6">
      <c r="A427" s="222" t="s">
        <v>50</v>
      </c>
      <c r="B427" s="230" t="s">
        <v>415</v>
      </c>
      <c r="D427" s="225" t="s">
        <v>45</v>
      </c>
      <c r="E427" s="244"/>
    </row>
    <row r="428" spans="1:6">
      <c r="B428" s="245"/>
      <c r="E428" s="244"/>
    </row>
    <row r="429" spans="1:6">
      <c r="B429" s="230" t="s">
        <v>471</v>
      </c>
      <c r="E429" s="244"/>
    </row>
    <row r="430" spans="1:6">
      <c r="A430" s="222" t="s">
        <v>52</v>
      </c>
      <c r="B430" s="230" t="s">
        <v>414</v>
      </c>
      <c r="D430" s="225" t="s">
        <v>45</v>
      </c>
      <c r="E430" s="244"/>
    </row>
    <row r="431" spans="1:6">
      <c r="A431" s="222" t="s">
        <v>53</v>
      </c>
      <c r="B431" s="230" t="s">
        <v>415</v>
      </c>
      <c r="D431" s="225" t="s">
        <v>45</v>
      </c>
      <c r="E431" s="244"/>
    </row>
    <row r="433" spans="1:5">
      <c r="B433" s="230" t="s">
        <v>472</v>
      </c>
      <c r="E433" s="244"/>
    </row>
    <row r="434" spans="1:5">
      <c r="A434" s="222" t="s">
        <v>54</v>
      </c>
      <c r="B434" s="230" t="s">
        <v>414</v>
      </c>
      <c r="D434" s="225" t="s">
        <v>45</v>
      </c>
      <c r="E434" s="244"/>
    </row>
    <row r="435" spans="1:5">
      <c r="A435" s="222" t="s">
        <v>55</v>
      </c>
      <c r="B435" s="230" t="s">
        <v>415</v>
      </c>
      <c r="D435" s="225" t="s">
        <v>45</v>
      </c>
      <c r="E435" s="244"/>
    </row>
    <row r="437" spans="1:5">
      <c r="B437" s="230" t="s">
        <v>473</v>
      </c>
      <c r="E437" s="244"/>
    </row>
    <row r="438" spans="1:5">
      <c r="B438" s="230" t="s">
        <v>474</v>
      </c>
      <c r="E438" s="244"/>
    </row>
    <row r="439" spans="1:5">
      <c r="A439" s="222" t="s">
        <v>56</v>
      </c>
      <c r="B439" s="230" t="s">
        <v>414</v>
      </c>
      <c r="D439" s="225" t="s">
        <v>45</v>
      </c>
      <c r="E439" s="244"/>
    </row>
    <row r="440" spans="1:5">
      <c r="A440" s="222" t="s">
        <v>57</v>
      </c>
      <c r="B440" s="230" t="s">
        <v>415</v>
      </c>
      <c r="D440" s="225" t="s">
        <v>45</v>
      </c>
      <c r="E440" s="244"/>
    </row>
    <row r="441" spans="1:5">
      <c r="E441" s="244"/>
    </row>
    <row r="442" spans="1:5">
      <c r="B442" s="229" t="s">
        <v>475</v>
      </c>
      <c r="E442" s="244"/>
    </row>
    <row r="443" spans="1:5">
      <c r="B443" s="223" t="s">
        <v>476</v>
      </c>
      <c r="E443" s="244"/>
    </row>
    <row r="444" spans="1:5">
      <c r="B444" s="230" t="s">
        <v>477</v>
      </c>
      <c r="E444" s="244"/>
    </row>
    <row r="445" spans="1:5">
      <c r="A445" s="222" t="s">
        <v>58</v>
      </c>
      <c r="B445" s="230" t="s">
        <v>414</v>
      </c>
      <c r="D445" s="225" t="s">
        <v>45</v>
      </c>
      <c r="E445" s="244"/>
    </row>
    <row r="446" spans="1:5">
      <c r="A446" s="222" t="s">
        <v>59</v>
      </c>
      <c r="B446" s="230" t="s">
        <v>415</v>
      </c>
      <c r="D446" s="225" t="s">
        <v>45</v>
      </c>
      <c r="E446" s="244"/>
    </row>
    <row r="447" spans="1:5">
      <c r="B447" s="223"/>
      <c r="E447" s="244"/>
    </row>
    <row r="448" spans="1:5">
      <c r="B448" s="230" t="s">
        <v>478</v>
      </c>
      <c r="E448" s="244"/>
    </row>
    <row r="449" spans="1:6">
      <c r="A449" s="222" t="s">
        <v>60</v>
      </c>
      <c r="B449" s="230" t="s">
        <v>414</v>
      </c>
      <c r="D449" s="225" t="s">
        <v>45</v>
      </c>
      <c r="E449" s="244"/>
    </row>
    <row r="450" spans="1:6">
      <c r="A450" s="222" t="s">
        <v>61</v>
      </c>
      <c r="B450" s="230" t="s">
        <v>415</v>
      </c>
      <c r="D450" s="225" t="s">
        <v>45</v>
      </c>
      <c r="E450" s="244"/>
    </row>
    <row r="451" spans="1:6">
      <c r="B451" s="223"/>
      <c r="E451" s="244"/>
    </row>
    <row r="452" spans="1:6">
      <c r="B452" s="230" t="s">
        <v>479</v>
      </c>
      <c r="E452" s="244"/>
    </row>
    <row r="453" spans="1:6">
      <c r="A453" s="222" t="s">
        <v>62</v>
      </c>
      <c r="B453" s="230" t="s">
        <v>414</v>
      </c>
      <c r="D453" s="225" t="s">
        <v>45</v>
      </c>
      <c r="E453" s="244"/>
    </row>
    <row r="454" spans="1:6">
      <c r="A454" s="222" t="s">
        <v>63</v>
      </c>
      <c r="B454" s="230" t="s">
        <v>415</v>
      </c>
      <c r="D454" s="225" t="s">
        <v>45</v>
      </c>
      <c r="E454" s="244"/>
    </row>
    <row r="455" spans="1:6">
      <c r="E455" s="244"/>
    </row>
    <row r="456" spans="1:6">
      <c r="B456" s="230" t="s">
        <v>480</v>
      </c>
      <c r="E456" s="244"/>
    </row>
    <row r="457" spans="1:6">
      <c r="A457" s="222" t="s">
        <v>333</v>
      </c>
      <c r="B457" s="230" t="s">
        <v>414</v>
      </c>
      <c r="D457" s="225" t="s">
        <v>45</v>
      </c>
      <c r="E457" s="244"/>
    </row>
    <row r="458" spans="1:6">
      <c r="A458" s="222" t="s">
        <v>335</v>
      </c>
      <c r="B458" s="230" t="s">
        <v>415</v>
      </c>
      <c r="D458" s="225" t="s">
        <v>45</v>
      </c>
      <c r="E458" s="244"/>
    </row>
    <row r="459" spans="1:6">
      <c r="B459" s="223"/>
      <c r="E459" s="244"/>
    </row>
    <row r="460" spans="1:6">
      <c r="B460" s="230" t="s">
        <v>481</v>
      </c>
      <c r="E460" s="244"/>
    </row>
    <row r="461" spans="1:6">
      <c r="A461" s="222" t="s">
        <v>337</v>
      </c>
      <c r="B461" s="230" t="s">
        <v>414</v>
      </c>
      <c r="D461" s="225" t="s">
        <v>45</v>
      </c>
      <c r="E461" s="244"/>
    </row>
    <row r="462" spans="1:6">
      <c r="A462" s="222" t="s">
        <v>339</v>
      </c>
      <c r="B462" s="230" t="s">
        <v>415</v>
      </c>
      <c r="D462" s="225" t="s">
        <v>45</v>
      </c>
      <c r="E462" s="244"/>
    </row>
    <row r="463" spans="1:6">
      <c r="B463" s="231"/>
      <c r="C463" s="232"/>
      <c r="D463" s="233"/>
      <c r="E463" s="234"/>
      <c r="F463" s="235"/>
    </row>
    <row r="464" spans="1:6" ht="15" thickBot="1">
      <c r="B464" s="236" t="s">
        <v>202</v>
      </c>
      <c r="C464" s="232"/>
      <c r="D464" s="233"/>
      <c r="E464" s="234"/>
      <c r="F464" s="237"/>
    </row>
    <row r="465" spans="1:6" ht="15" thickTop="1">
      <c r="B465" s="236"/>
      <c r="C465" s="232"/>
      <c r="D465" s="233"/>
      <c r="E465" s="234"/>
    </row>
    <row r="466" spans="1:6">
      <c r="B466" s="236"/>
      <c r="C466" s="232"/>
      <c r="D466" s="233"/>
      <c r="E466" s="234"/>
    </row>
    <row r="467" spans="1:6">
      <c r="B467" s="236"/>
      <c r="C467" s="232"/>
      <c r="D467" s="233"/>
      <c r="E467" s="234"/>
    </row>
    <row r="468" spans="1:6">
      <c r="B468" s="236"/>
      <c r="C468" s="232"/>
      <c r="D468" s="233"/>
      <c r="E468" s="234"/>
    </row>
    <row r="469" spans="1:6">
      <c r="B469" s="236"/>
      <c r="C469" s="232"/>
      <c r="D469" s="233"/>
      <c r="E469" s="234"/>
    </row>
    <row r="470" spans="1:6">
      <c r="B470" s="236"/>
      <c r="C470" s="232"/>
      <c r="D470" s="233"/>
      <c r="E470" s="234"/>
    </row>
    <row r="471" spans="1:6">
      <c r="B471" s="236"/>
      <c r="C471" s="232"/>
      <c r="D471" s="233"/>
      <c r="E471" s="234"/>
    </row>
    <row r="472" spans="1:6">
      <c r="B472" s="236"/>
      <c r="C472" s="232"/>
      <c r="D472" s="233"/>
      <c r="E472" s="234"/>
    </row>
    <row r="473" spans="1:6">
      <c r="B473" s="236"/>
      <c r="C473" s="232"/>
      <c r="D473" s="233"/>
      <c r="E473" s="234"/>
    </row>
    <row r="474" spans="1:6">
      <c r="B474" s="236"/>
      <c r="C474" s="232"/>
      <c r="D474" s="233"/>
      <c r="E474" s="234"/>
    </row>
    <row r="475" spans="1:6">
      <c r="B475" s="236"/>
      <c r="C475" s="232"/>
      <c r="D475" s="233"/>
      <c r="E475" s="234"/>
    </row>
    <row r="476" spans="1:6" ht="15" thickBot="1">
      <c r="B476" s="236"/>
      <c r="C476" s="232"/>
      <c r="D476" s="233"/>
      <c r="E476" s="234"/>
    </row>
    <row r="477" spans="1:6" ht="15" thickTop="1">
      <c r="A477" s="238"/>
      <c r="B477" s="239"/>
      <c r="C477" s="240"/>
      <c r="D477" s="238"/>
      <c r="E477" s="241"/>
      <c r="F477" s="242"/>
    </row>
    <row r="478" spans="1:6">
      <c r="B478" s="230" t="s">
        <v>482</v>
      </c>
      <c r="E478" s="244"/>
    </row>
    <row r="479" spans="1:6">
      <c r="A479" s="222" t="s">
        <v>49</v>
      </c>
      <c r="B479" s="230" t="s">
        <v>414</v>
      </c>
      <c r="D479" s="225" t="s">
        <v>45</v>
      </c>
      <c r="E479" s="244"/>
    </row>
    <row r="480" spans="1:6">
      <c r="A480" s="222" t="s">
        <v>50</v>
      </c>
      <c r="B480" s="230" t="s">
        <v>415</v>
      </c>
      <c r="D480" s="225" t="s">
        <v>45</v>
      </c>
      <c r="E480" s="244"/>
    </row>
    <row r="481" spans="1:5">
      <c r="E481" s="244"/>
    </row>
    <row r="482" spans="1:5">
      <c r="B482" s="230" t="s">
        <v>471</v>
      </c>
      <c r="E482" s="244"/>
    </row>
    <row r="483" spans="1:5">
      <c r="A483" s="222" t="s">
        <v>52</v>
      </c>
      <c r="B483" s="230" t="s">
        <v>414</v>
      </c>
      <c r="D483" s="225" t="s">
        <v>45</v>
      </c>
      <c r="E483" s="244"/>
    </row>
    <row r="484" spans="1:5">
      <c r="A484" s="222" t="s">
        <v>53</v>
      </c>
      <c r="B484" s="230" t="s">
        <v>415</v>
      </c>
      <c r="D484" s="225" t="s">
        <v>45</v>
      </c>
      <c r="E484" s="244"/>
    </row>
    <row r="485" spans="1:5">
      <c r="B485" s="229"/>
      <c r="E485" s="244"/>
    </row>
    <row r="486" spans="1:5">
      <c r="B486" s="229" t="s">
        <v>483</v>
      </c>
      <c r="E486" s="244"/>
    </row>
    <row r="487" spans="1:5">
      <c r="B487" s="223" t="s">
        <v>484</v>
      </c>
      <c r="E487" s="244"/>
    </row>
    <row r="488" spans="1:5">
      <c r="B488" s="230" t="s">
        <v>485</v>
      </c>
      <c r="E488" s="244"/>
    </row>
    <row r="489" spans="1:5">
      <c r="A489" s="222" t="s">
        <v>54</v>
      </c>
      <c r="B489" s="230" t="s">
        <v>414</v>
      </c>
      <c r="D489" s="225" t="s">
        <v>45</v>
      </c>
      <c r="E489" s="244"/>
    </row>
    <row r="490" spans="1:5">
      <c r="A490" s="222" t="s">
        <v>55</v>
      </c>
      <c r="B490" s="230" t="s">
        <v>415</v>
      </c>
      <c r="D490" s="225" t="s">
        <v>45</v>
      </c>
      <c r="E490" s="244"/>
    </row>
    <row r="491" spans="1:5">
      <c r="B491" s="223"/>
      <c r="E491" s="244"/>
    </row>
    <row r="492" spans="1:5">
      <c r="B492" s="230" t="s">
        <v>486</v>
      </c>
      <c r="E492" s="244"/>
    </row>
    <row r="493" spans="1:5">
      <c r="A493" s="222" t="s">
        <v>56</v>
      </c>
      <c r="B493" s="230" t="s">
        <v>414</v>
      </c>
      <c r="D493" s="225" t="s">
        <v>45</v>
      </c>
      <c r="E493" s="244"/>
    </row>
    <row r="494" spans="1:5">
      <c r="A494" s="222" t="s">
        <v>57</v>
      </c>
      <c r="B494" s="230" t="s">
        <v>415</v>
      </c>
      <c r="D494" s="225" t="s">
        <v>45</v>
      </c>
      <c r="E494" s="244"/>
    </row>
    <row r="495" spans="1:5">
      <c r="B495" s="223"/>
      <c r="E495" s="244"/>
    </row>
    <row r="496" spans="1:5">
      <c r="B496" s="230" t="s">
        <v>487</v>
      </c>
      <c r="E496" s="244"/>
    </row>
    <row r="497" spans="1:5">
      <c r="A497" s="222" t="s">
        <v>58</v>
      </c>
      <c r="B497" s="230" t="s">
        <v>414</v>
      </c>
      <c r="D497" s="225" t="s">
        <v>45</v>
      </c>
      <c r="E497" s="244"/>
    </row>
    <row r="498" spans="1:5">
      <c r="A498" s="222" t="s">
        <v>59</v>
      </c>
      <c r="B498" s="230" t="s">
        <v>415</v>
      </c>
      <c r="D498" s="225" t="s">
        <v>45</v>
      </c>
      <c r="E498" s="244"/>
    </row>
    <row r="499" spans="1:5">
      <c r="B499" s="223"/>
      <c r="E499" s="244"/>
    </row>
    <row r="500" spans="1:5">
      <c r="B500" s="230" t="s">
        <v>488</v>
      </c>
      <c r="E500" s="244"/>
    </row>
    <row r="501" spans="1:5">
      <c r="A501" s="222" t="s">
        <v>60</v>
      </c>
      <c r="B501" s="230" t="s">
        <v>414</v>
      </c>
      <c r="D501" s="225" t="s">
        <v>45</v>
      </c>
      <c r="E501" s="244"/>
    </row>
    <row r="502" spans="1:5">
      <c r="A502" s="222" t="s">
        <v>61</v>
      </c>
      <c r="B502" s="230" t="s">
        <v>415</v>
      </c>
      <c r="D502" s="225" t="s">
        <v>45</v>
      </c>
      <c r="E502" s="244"/>
    </row>
    <row r="503" spans="1:5">
      <c r="E503" s="244"/>
    </row>
    <row r="504" spans="1:5">
      <c r="B504" s="230" t="s">
        <v>489</v>
      </c>
      <c r="E504" s="244"/>
    </row>
    <row r="505" spans="1:5">
      <c r="A505" s="222" t="s">
        <v>62</v>
      </c>
      <c r="B505" s="230" t="s">
        <v>414</v>
      </c>
      <c r="D505" s="225" t="s">
        <v>45</v>
      </c>
      <c r="E505" s="244"/>
    </row>
    <row r="506" spans="1:5">
      <c r="A506" s="222" t="s">
        <v>63</v>
      </c>
      <c r="B506" s="230" t="s">
        <v>415</v>
      </c>
      <c r="D506" s="225" t="s">
        <v>45</v>
      </c>
      <c r="E506" s="244"/>
    </row>
    <row r="507" spans="1:5">
      <c r="B507" s="223"/>
      <c r="E507" s="244"/>
    </row>
    <row r="508" spans="1:5">
      <c r="B508" s="230" t="s">
        <v>490</v>
      </c>
      <c r="E508" s="244"/>
    </row>
    <row r="509" spans="1:5">
      <c r="A509" s="222" t="s">
        <v>333</v>
      </c>
      <c r="B509" s="230" t="s">
        <v>414</v>
      </c>
      <c r="D509" s="225" t="s">
        <v>45</v>
      </c>
      <c r="E509" s="244"/>
    </row>
    <row r="510" spans="1:5">
      <c r="A510" s="222" t="s">
        <v>335</v>
      </c>
      <c r="B510" s="230" t="s">
        <v>415</v>
      </c>
      <c r="D510" s="225" t="s">
        <v>45</v>
      </c>
      <c r="E510" s="244"/>
    </row>
    <row r="511" spans="1:5">
      <c r="B511" s="223"/>
      <c r="E511" s="244"/>
    </row>
    <row r="512" spans="1:5">
      <c r="B512" s="230" t="s">
        <v>568</v>
      </c>
      <c r="E512" s="244"/>
    </row>
    <row r="513" spans="1:6">
      <c r="A513" s="222" t="s">
        <v>337</v>
      </c>
      <c r="B513" s="230" t="s">
        <v>414</v>
      </c>
      <c r="D513" s="225" t="s">
        <v>45</v>
      </c>
      <c r="E513" s="244"/>
    </row>
    <row r="514" spans="1:6">
      <c r="A514" s="222" t="s">
        <v>339</v>
      </c>
      <c r="B514" s="230" t="s">
        <v>415</v>
      </c>
      <c r="D514" s="225" t="s">
        <v>45</v>
      </c>
      <c r="E514" s="244"/>
    </row>
    <row r="515" spans="1:6">
      <c r="E515" s="244"/>
    </row>
    <row r="516" spans="1:6">
      <c r="B516" s="231"/>
      <c r="C516" s="232"/>
      <c r="D516" s="233"/>
      <c r="E516" s="234"/>
      <c r="F516" s="235"/>
    </row>
    <row r="517" spans="1:6" ht="15" thickBot="1">
      <c r="B517" s="236" t="s">
        <v>202</v>
      </c>
      <c r="C517" s="232"/>
      <c r="D517" s="233"/>
      <c r="E517" s="234"/>
      <c r="F517" s="237"/>
    </row>
    <row r="518" spans="1:6" ht="15" thickTop="1"/>
    <row r="529" spans="1:6" ht="15" thickBot="1"/>
    <row r="530" spans="1:6" ht="15.75" thickTop="1" thickBot="1">
      <c r="A530" s="238"/>
      <c r="B530" s="239"/>
      <c r="C530" s="240"/>
      <c r="D530" s="238"/>
      <c r="E530" s="241"/>
      <c r="F530" s="242"/>
    </row>
    <row r="531" spans="1:6">
      <c r="A531" s="248"/>
      <c r="B531" s="249"/>
      <c r="C531" s="250"/>
      <c r="D531" s="251"/>
      <c r="E531" s="252"/>
      <c r="F531" s="253"/>
    </row>
    <row r="532" spans="1:6">
      <c r="B532" s="230" t="s">
        <v>471</v>
      </c>
      <c r="E532" s="244"/>
    </row>
    <row r="533" spans="1:6">
      <c r="A533" s="222" t="s">
        <v>49</v>
      </c>
      <c r="B533" s="230" t="s">
        <v>414</v>
      </c>
      <c r="D533" s="225" t="s">
        <v>45</v>
      </c>
      <c r="E533" s="244"/>
    </row>
    <row r="534" spans="1:6">
      <c r="A534" s="222" t="s">
        <v>50</v>
      </c>
      <c r="B534" s="230" t="s">
        <v>415</v>
      </c>
      <c r="D534" s="225" t="s">
        <v>45</v>
      </c>
      <c r="E534" s="244"/>
    </row>
    <row r="536" spans="1:6">
      <c r="B536" s="229" t="s">
        <v>491</v>
      </c>
      <c r="E536" s="244"/>
    </row>
    <row r="537" spans="1:6">
      <c r="B537" s="223" t="s">
        <v>492</v>
      </c>
      <c r="E537" s="244"/>
    </row>
    <row r="538" spans="1:6">
      <c r="B538" s="230" t="s">
        <v>493</v>
      </c>
      <c r="E538" s="244"/>
    </row>
    <row r="539" spans="1:6">
      <c r="B539" s="230" t="s">
        <v>494</v>
      </c>
      <c r="E539" s="244"/>
    </row>
    <row r="540" spans="1:6">
      <c r="A540" s="222" t="s">
        <v>52</v>
      </c>
      <c r="B540" s="230" t="s">
        <v>414</v>
      </c>
      <c r="D540" s="225" t="s">
        <v>45</v>
      </c>
      <c r="E540" s="244"/>
    </row>
    <row r="541" spans="1:6">
      <c r="A541" s="222" t="s">
        <v>53</v>
      </c>
      <c r="B541" s="230" t="s">
        <v>415</v>
      </c>
      <c r="D541" s="225" t="s">
        <v>45</v>
      </c>
      <c r="E541" s="244"/>
    </row>
    <row r="542" spans="1:6">
      <c r="B542" s="223"/>
      <c r="E542" s="244"/>
    </row>
    <row r="543" spans="1:6">
      <c r="B543" s="230" t="s">
        <v>495</v>
      </c>
      <c r="E543" s="244"/>
    </row>
    <row r="544" spans="1:6">
      <c r="B544" s="230" t="s">
        <v>494</v>
      </c>
      <c r="E544" s="244"/>
    </row>
    <row r="545" spans="1:5">
      <c r="A545" s="222" t="s">
        <v>54</v>
      </c>
      <c r="B545" s="230" t="s">
        <v>414</v>
      </c>
      <c r="D545" s="225" t="s">
        <v>45</v>
      </c>
      <c r="E545" s="244"/>
    </row>
    <row r="546" spans="1:5">
      <c r="A546" s="222" t="s">
        <v>55</v>
      </c>
      <c r="B546" s="230" t="s">
        <v>415</v>
      </c>
      <c r="D546" s="225" t="s">
        <v>45</v>
      </c>
      <c r="E546" s="244"/>
    </row>
    <row r="547" spans="1:5">
      <c r="B547" s="223"/>
      <c r="E547" s="244"/>
    </row>
    <row r="548" spans="1:5">
      <c r="B548" s="230" t="s">
        <v>496</v>
      </c>
      <c r="E548" s="244"/>
    </row>
    <row r="549" spans="1:5">
      <c r="B549" s="230" t="s">
        <v>497</v>
      </c>
      <c r="E549" s="244"/>
    </row>
    <row r="550" spans="1:5">
      <c r="A550" s="222" t="s">
        <v>56</v>
      </c>
      <c r="B550" s="230" t="s">
        <v>414</v>
      </c>
      <c r="D550" s="225" t="s">
        <v>45</v>
      </c>
      <c r="E550" s="244"/>
    </row>
    <row r="551" spans="1:5">
      <c r="A551" s="222" t="s">
        <v>57</v>
      </c>
      <c r="B551" s="230" t="s">
        <v>415</v>
      </c>
      <c r="D551" s="225" t="s">
        <v>45</v>
      </c>
      <c r="E551" s="244"/>
    </row>
    <row r="552" spans="1:5">
      <c r="B552" s="254"/>
      <c r="E552" s="244"/>
    </row>
    <row r="553" spans="1:5">
      <c r="B553" s="229" t="s">
        <v>498</v>
      </c>
      <c r="E553" s="244"/>
    </row>
    <row r="554" spans="1:5">
      <c r="B554" s="245" t="s">
        <v>499</v>
      </c>
      <c r="E554" s="244"/>
    </row>
    <row r="555" spans="1:5">
      <c r="A555" s="222" t="s">
        <v>58</v>
      </c>
      <c r="B555" s="230" t="s">
        <v>500</v>
      </c>
      <c r="E555" s="244"/>
    </row>
    <row r="556" spans="1:5">
      <c r="A556" s="222" t="s">
        <v>59</v>
      </c>
      <c r="B556" s="230" t="s">
        <v>501</v>
      </c>
      <c r="D556" s="225" t="s">
        <v>446</v>
      </c>
      <c r="E556" s="244"/>
    </row>
    <row r="558" spans="1:5">
      <c r="A558" s="222" t="s">
        <v>60</v>
      </c>
      <c r="B558" s="230" t="s">
        <v>502</v>
      </c>
      <c r="D558" s="225" t="s">
        <v>503</v>
      </c>
      <c r="E558" s="244"/>
    </row>
    <row r="560" spans="1:5">
      <c r="B560" s="245" t="s">
        <v>504</v>
      </c>
      <c r="E560" s="244"/>
    </row>
    <row r="561" spans="1:6">
      <c r="B561" s="254" t="s">
        <v>505</v>
      </c>
      <c r="E561" s="244"/>
    </row>
    <row r="562" spans="1:6">
      <c r="A562" s="222" t="s">
        <v>61</v>
      </c>
      <c r="B562" s="230" t="s">
        <v>414</v>
      </c>
      <c r="D562" s="225" t="s">
        <v>45</v>
      </c>
      <c r="E562" s="244"/>
    </row>
    <row r="563" spans="1:6">
      <c r="A563" s="222" t="s">
        <v>62</v>
      </c>
      <c r="B563" s="230" t="s">
        <v>415</v>
      </c>
      <c r="D563" s="225" t="s">
        <v>45</v>
      </c>
      <c r="E563" s="244"/>
    </row>
    <row r="564" spans="1:6">
      <c r="E564" s="244"/>
    </row>
    <row r="565" spans="1:6">
      <c r="B565" s="254" t="s">
        <v>506</v>
      </c>
      <c r="E565" s="244"/>
    </row>
    <row r="566" spans="1:6">
      <c r="A566" s="222" t="s">
        <v>63</v>
      </c>
      <c r="B566" s="230" t="s">
        <v>414</v>
      </c>
      <c r="D566" s="225" t="s">
        <v>45</v>
      </c>
      <c r="E566" s="244"/>
    </row>
    <row r="567" spans="1:6">
      <c r="A567" s="222" t="s">
        <v>333</v>
      </c>
      <c r="B567" s="230" t="s">
        <v>415</v>
      </c>
      <c r="D567" s="225" t="s">
        <v>45</v>
      </c>
      <c r="E567" s="244"/>
    </row>
    <row r="568" spans="1:6">
      <c r="B568" s="231"/>
      <c r="C568" s="232"/>
      <c r="D568" s="233"/>
      <c r="E568" s="234"/>
      <c r="F568" s="235"/>
    </row>
    <row r="569" spans="1:6" ht="15" thickBot="1">
      <c r="B569" s="236" t="s">
        <v>202</v>
      </c>
      <c r="C569" s="232"/>
      <c r="D569" s="233"/>
      <c r="E569" s="234"/>
      <c r="F569" s="237"/>
    </row>
    <row r="570" spans="1:6" ht="15" thickTop="1">
      <c r="B570" s="236"/>
      <c r="C570" s="232"/>
      <c r="D570" s="233"/>
      <c r="E570" s="234"/>
    </row>
    <row r="571" spans="1:6">
      <c r="B571" s="236"/>
      <c r="C571" s="232"/>
      <c r="D571" s="233"/>
      <c r="E571" s="234"/>
    </row>
    <row r="572" spans="1:6">
      <c r="B572" s="236"/>
      <c r="C572" s="232"/>
      <c r="D572" s="233"/>
      <c r="E572" s="234"/>
    </row>
    <row r="573" spans="1:6">
      <c r="B573" s="236"/>
      <c r="C573" s="232"/>
      <c r="D573" s="233"/>
      <c r="E573" s="234"/>
    </row>
    <row r="574" spans="1:6">
      <c r="B574" s="236"/>
      <c r="C574" s="232"/>
      <c r="D574" s="233"/>
      <c r="E574" s="234"/>
    </row>
    <row r="575" spans="1:6">
      <c r="B575" s="236"/>
      <c r="C575" s="232"/>
      <c r="D575" s="233"/>
      <c r="E575" s="234"/>
    </row>
    <row r="576" spans="1:6">
      <c r="B576" s="236"/>
      <c r="C576" s="232"/>
      <c r="D576" s="233"/>
      <c r="E576" s="234"/>
    </row>
    <row r="577" spans="1:6">
      <c r="B577" s="236"/>
      <c r="C577" s="232"/>
      <c r="D577" s="233"/>
      <c r="E577" s="234"/>
    </row>
    <row r="578" spans="1:6">
      <c r="B578" s="236"/>
      <c r="C578" s="232"/>
      <c r="D578" s="233"/>
      <c r="E578" s="234"/>
    </row>
    <row r="579" spans="1:6">
      <c r="B579" s="236"/>
      <c r="C579" s="232"/>
      <c r="D579" s="233"/>
      <c r="E579" s="234"/>
    </row>
    <row r="580" spans="1:6">
      <c r="B580" s="236"/>
      <c r="C580" s="232"/>
      <c r="D580" s="233"/>
      <c r="E580" s="234"/>
    </row>
    <row r="581" spans="1:6">
      <c r="B581" s="236"/>
      <c r="C581" s="232"/>
      <c r="D581" s="233"/>
      <c r="E581" s="234"/>
    </row>
    <row r="582" spans="1:6" ht="15" thickBot="1"/>
    <row r="583" spans="1:6" ht="15" thickTop="1">
      <c r="A583" s="238"/>
      <c r="B583" s="239"/>
      <c r="C583" s="240"/>
      <c r="D583" s="238"/>
      <c r="E583" s="241"/>
      <c r="F583" s="242"/>
    </row>
    <row r="584" spans="1:6">
      <c r="B584" s="254" t="s">
        <v>507</v>
      </c>
      <c r="E584" s="244"/>
    </row>
    <row r="585" spans="1:6">
      <c r="A585" s="222" t="s">
        <v>49</v>
      </c>
      <c r="B585" s="230" t="s">
        <v>414</v>
      </c>
      <c r="D585" s="225" t="s">
        <v>45</v>
      </c>
      <c r="E585" s="244"/>
    </row>
    <row r="586" spans="1:6">
      <c r="A586" s="222" t="s">
        <v>50</v>
      </c>
      <c r="B586" s="230" t="s">
        <v>415</v>
      </c>
      <c r="D586" s="225" t="s">
        <v>45</v>
      </c>
      <c r="E586" s="244"/>
    </row>
    <row r="588" spans="1:6">
      <c r="B588" s="254" t="s">
        <v>508</v>
      </c>
      <c r="E588" s="244"/>
    </row>
    <row r="589" spans="1:6">
      <c r="A589" s="222" t="s">
        <v>52</v>
      </c>
      <c r="B589" s="230" t="s">
        <v>414</v>
      </c>
      <c r="D589" s="225" t="s">
        <v>45</v>
      </c>
      <c r="E589" s="244"/>
    </row>
    <row r="590" spans="1:6">
      <c r="A590" s="222" t="s">
        <v>53</v>
      </c>
      <c r="B590" s="230" t="s">
        <v>415</v>
      </c>
      <c r="D590" s="225" t="s">
        <v>45</v>
      </c>
      <c r="E590" s="244"/>
    </row>
    <row r="591" spans="1:6">
      <c r="B591" s="255"/>
      <c r="E591" s="244"/>
    </row>
    <row r="592" spans="1:6">
      <c r="B592" s="254" t="s">
        <v>509</v>
      </c>
      <c r="E592" s="244"/>
    </row>
    <row r="593" spans="1:5">
      <c r="A593" s="222" t="s">
        <v>54</v>
      </c>
      <c r="B593" s="230" t="s">
        <v>414</v>
      </c>
      <c r="D593" s="225" t="s">
        <v>45</v>
      </c>
      <c r="E593" s="244"/>
    </row>
    <row r="594" spans="1:5">
      <c r="A594" s="222" t="s">
        <v>55</v>
      </c>
      <c r="B594" s="230" t="s">
        <v>415</v>
      </c>
      <c r="D594" s="225" t="s">
        <v>45</v>
      </c>
      <c r="E594" s="244"/>
    </row>
    <row r="596" spans="1:5">
      <c r="B596" s="254" t="s">
        <v>459</v>
      </c>
      <c r="E596" s="244"/>
    </row>
    <row r="597" spans="1:5">
      <c r="A597" s="222" t="s">
        <v>56</v>
      </c>
      <c r="B597" s="230" t="s">
        <v>414</v>
      </c>
      <c r="D597" s="225" t="s">
        <v>45</v>
      </c>
      <c r="E597" s="244"/>
    </row>
    <row r="598" spans="1:5">
      <c r="A598" s="222" t="s">
        <v>57</v>
      </c>
      <c r="B598" s="230" t="s">
        <v>415</v>
      </c>
      <c r="D598" s="225" t="s">
        <v>45</v>
      </c>
      <c r="E598" s="244"/>
    </row>
    <row r="600" spans="1:5">
      <c r="B600" s="254" t="s">
        <v>441</v>
      </c>
      <c r="E600" s="244"/>
    </row>
    <row r="601" spans="1:5">
      <c r="A601" s="222" t="s">
        <v>58</v>
      </c>
      <c r="B601" s="230" t="s">
        <v>414</v>
      </c>
      <c r="D601" s="225" t="s">
        <v>45</v>
      </c>
      <c r="E601" s="244"/>
    </row>
    <row r="602" spans="1:5">
      <c r="A602" s="222" t="s">
        <v>59</v>
      </c>
      <c r="B602" s="230" t="s">
        <v>415</v>
      </c>
      <c r="D602" s="225" t="s">
        <v>45</v>
      </c>
      <c r="E602" s="244"/>
    </row>
    <row r="604" spans="1:5">
      <c r="B604" s="254" t="s">
        <v>471</v>
      </c>
      <c r="E604" s="244"/>
    </row>
    <row r="605" spans="1:5">
      <c r="A605" s="222" t="s">
        <v>60</v>
      </c>
      <c r="B605" s="230" t="s">
        <v>414</v>
      </c>
      <c r="D605" s="225" t="s">
        <v>45</v>
      </c>
      <c r="E605" s="244"/>
    </row>
    <row r="606" spans="1:5">
      <c r="A606" s="222" t="s">
        <v>61</v>
      </c>
      <c r="B606" s="230" t="s">
        <v>415</v>
      </c>
      <c r="D606" s="225" t="s">
        <v>45</v>
      </c>
      <c r="E606" s="244"/>
    </row>
    <row r="608" spans="1:5">
      <c r="B608" s="229" t="s">
        <v>510</v>
      </c>
      <c r="E608" s="244"/>
    </row>
    <row r="609" spans="1:5">
      <c r="A609" s="222" t="s">
        <v>62</v>
      </c>
      <c r="B609" s="230" t="s">
        <v>511</v>
      </c>
      <c r="D609" s="225" t="s">
        <v>446</v>
      </c>
      <c r="E609" s="244"/>
    </row>
    <row r="611" spans="1:5">
      <c r="A611" s="222" t="s">
        <v>63</v>
      </c>
      <c r="B611" s="230" t="s">
        <v>502</v>
      </c>
      <c r="D611" s="225" t="s">
        <v>503</v>
      </c>
      <c r="E611" s="244"/>
    </row>
    <row r="612" spans="1:5">
      <c r="E612" s="244"/>
    </row>
    <row r="613" spans="1:5">
      <c r="E613" s="244"/>
    </row>
    <row r="614" spans="1:5">
      <c r="E614" s="244"/>
    </row>
    <row r="615" spans="1:5">
      <c r="E615" s="244"/>
    </row>
    <row r="616" spans="1:5">
      <c r="E616" s="244"/>
    </row>
    <row r="617" spans="1:5">
      <c r="E617" s="244"/>
    </row>
    <row r="618" spans="1:5">
      <c r="E618" s="244"/>
    </row>
    <row r="619" spans="1:5">
      <c r="E619" s="244"/>
    </row>
    <row r="620" spans="1:5">
      <c r="E620" s="244"/>
    </row>
    <row r="621" spans="1:5">
      <c r="E621" s="244"/>
    </row>
    <row r="622" spans="1:5">
      <c r="E622" s="244"/>
    </row>
    <row r="623" spans="1:5">
      <c r="E623" s="244"/>
    </row>
    <row r="625" spans="1:6">
      <c r="A625" s="170"/>
      <c r="B625" s="231"/>
      <c r="C625" s="232"/>
      <c r="D625" s="233"/>
      <c r="E625" s="234"/>
      <c r="F625" s="235"/>
    </row>
    <row r="626" spans="1:6" ht="15" thickBot="1">
      <c r="A626" s="170"/>
      <c r="B626" s="236" t="s">
        <v>202</v>
      </c>
      <c r="C626" s="232"/>
      <c r="D626" s="233"/>
      <c r="E626" s="234"/>
      <c r="F626" s="237"/>
    </row>
    <row r="627" spans="1:6" ht="15" thickTop="1">
      <c r="A627" s="170"/>
      <c r="B627" s="236"/>
      <c r="C627" s="232"/>
      <c r="D627" s="233"/>
      <c r="E627" s="234"/>
    </row>
    <row r="628" spans="1:6">
      <c r="A628" s="170"/>
      <c r="B628" s="236"/>
      <c r="C628" s="232"/>
      <c r="D628" s="233"/>
      <c r="E628" s="234"/>
    </row>
    <row r="629" spans="1:6">
      <c r="A629" s="170"/>
      <c r="B629" s="236"/>
      <c r="C629" s="232"/>
      <c r="D629" s="233"/>
      <c r="E629" s="234"/>
    </row>
    <row r="630" spans="1:6">
      <c r="A630" s="170"/>
      <c r="B630" s="236"/>
      <c r="C630" s="232"/>
      <c r="D630" s="233"/>
      <c r="E630" s="234"/>
    </row>
    <row r="631" spans="1:6">
      <c r="A631" s="170"/>
      <c r="B631" s="236"/>
      <c r="C631" s="232"/>
      <c r="D631" s="233"/>
      <c r="E631" s="234"/>
    </row>
    <row r="632" spans="1:6">
      <c r="A632" s="170"/>
      <c r="B632" s="236"/>
      <c r="C632" s="232"/>
      <c r="D632" s="233"/>
      <c r="E632" s="234"/>
    </row>
    <row r="633" spans="1:6">
      <c r="A633" s="170"/>
      <c r="B633" s="236"/>
      <c r="C633" s="232"/>
      <c r="D633" s="233"/>
      <c r="E633" s="234"/>
    </row>
    <row r="634" spans="1:6">
      <c r="A634" s="170"/>
      <c r="B634" s="236"/>
      <c r="C634" s="232"/>
      <c r="D634" s="233"/>
      <c r="E634" s="234"/>
    </row>
    <row r="635" spans="1:6" ht="15" thickBot="1">
      <c r="A635" s="170"/>
      <c r="B635" s="236"/>
      <c r="C635" s="232"/>
      <c r="D635" s="233"/>
      <c r="E635" s="234"/>
    </row>
    <row r="636" spans="1:6" ht="15" thickTop="1">
      <c r="A636" s="238"/>
      <c r="B636" s="239"/>
      <c r="C636" s="240"/>
      <c r="D636" s="238"/>
      <c r="E636" s="241"/>
      <c r="F636" s="242"/>
    </row>
    <row r="637" spans="1:6">
      <c r="B637" s="254"/>
      <c r="E637" s="244"/>
    </row>
    <row r="638" spans="1:6">
      <c r="B638" s="229" t="s">
        <v>512</v>
      </c>
      <c r="E638" s="244"/>
    </row>
    <row r="639" spans="1:6">
      <c r="B639" s="223" t="s">
        <v>513</v>
      </c>
      <c r="E639" s="244"/>
    </row>
    <row r="640" spans="1:6">
      <c r="A640" s="222" t="s">
        <v>49</v>
      </c>
      <c r="B640" s="230" t="s">
        <v>514</v>
      </c>
      <c r="D640" s="225" t="s">
        <v>446</v>
      </c>
      <c r="E640" s="244"/>
    </row>
    <row r="642" spans="1:6">
      <c r="A642" s="222" t="s">
        <v>50</v>
      </c>
      <c r="B642" s="230" t="s">
        <v>515</v>
      </c>
      <c r="D642" s="225" t="s">
        <v>446</v>
      </c>
      <c r="E642" s="244"/>
    </row>
    <row r="644" spans="1:6">
      <c r="B644" s="229" t="s">
        <v>516</v>
      </c>
      <c r="E644" s="244"/>
    </row>
    <row r="645" spans="1:6">
      <c r="A645" s="222" t="s">
        <v>52</v>
      </c>
      <c r="B645" s="230" t="s">
        <v>517</v>
      </c>
      <c r="D645" s="225" t="s">
        <v>446</v>
      </c>
      <c r="E645" s="244"/>
    </row>
    <row r="646" spans="1:6">
      <c r="A646" s="222" t="s">
        <v>53</v>
      </c>
      <c r="B646" s="230" t="s">
        <v>518</v>
      </c>
      <c r="D646" s="225" t="s">
        <v>446</v>
      </c>
      <c r="E646" s="244"/>
    </row>
    <row r="648" spans="1:6">
      <c r="B648" s="229" t="s">
        <v>519</v>
      </c>
      <c r="E648" s="244"/>
    </row>
    <row r="649" spans="1:6">
      <c r="A649" s="222" t="s">
        <v>54</v>
      </c>
      <c r="B649" s="230" t="s">
        <v>520</v>
      </c>
      <c r="D649" s="225" t="s">
        <v>446</v>
      </c>
      <c r="E649" s="244"/>
    </row>
    <row r="650" spans="1:6">
      <c r="A650" s="222" t="s">
        <v>55</v>
      </c>
      <c r="B650" s="230" t="s">
        <v>521</v>
      </c>
      <c r="D650" s="225" t="s">
        <v>446</v>
      </c>
      <c r="E650" s="244"/>
    </row>
    <row r="651" spans="1:6">
      <c r="A651" s="222" t="s">
        <v>56</v>
      </c>
      <c r="B651" s="230" t="s">
        <v>522</v>
      </c>
      <c r="D651" s="225" t="s">
        <v>446</v>
      </c>
      <c r="E651" s="244"/>
    </row>
    <row r="652" spans="1:6">
      <c r="B652" s="255"/>
      <c r="E652" s="244"/>
    </row>
    <row r="653" spans="1:6">
      <c r="B653" s="255"/>
      <c r="E653" s="244"/>
    </row>
    <row r="654" spans="1:6">
      <c r="B654" s="255"/>
      <c r="E654" s="244"/>
    </row>
    <row r="656" spans="1:6">
      <c r="A656" s="170"/>
      <c r="B656" s="231"/>
      <c r="C656" s="232"/>
      <c r="D656" s="233"/>
      <c r="E656" s="234"/>
      <c r="F656" s="235"/>
    </row>
    <row r="657" spans="1:6" ht="15" thickBot="1">
      <c r="A657" s="170"/>
      <c r="B657" s="236" t="s">
        <v>202</v>
      </c>
      <c r="C657" s="232"/>
      <c r="D657" s="233"/>
      <c r="E657" s="234"/>
      <c r="F657" s="237"/>
    </row>
    <row r="658" spans="1:6" ht="15" thickTop="1">
      <c r="A658" s="170"/>
      <c r="B658" s="231"/>
      <c r="C658" s="232"/>
      <c r="D658" s="233"/>
      <c r="E658" s="234"/>
    </row>
    <row r="688" ht="15" thickBot="1"/>
    <row r="689" spans="1:6" ht="15" thickTop="1">
      <c r="A689" s="238"/>
      <c r="B689" s="239"/>
      <c r="C689" s="240"/>
      <c r="D689" s="238"/>
      <c r="E689" s="241"/>
      <c r="F689" s="242"/>
    </row>
    <row r="690" spans="1:6">
      <c r="B690" s="217" t="s">
        <v>523</v>
      </c>
    </row>
    <row r="691" spans="1:6">
      <c r="B691" s="217"/>
    </row>
    <row r="692" spans="1:6">
      <c r="B692" s="256" t="s">
        <v>524</v>
      </c>
    </row>
    <row r="693" spans="1:6">
      <c r="B693" s="256"/>
    </row>
    <row r="695" spans="1:6">
      <c r="B695" s="256" t="s">
        <v>525</v>
      </c>
    </row>
    <row r="696" spans="1:6">
      <c r="B696" s="256"/>
    </row>
    <row r="698" spans="1:6">
      <c r="B698" s="256" t="s">
        <v>526</v>
      </c>
    </row>
    <row r="699" spans="1:6">
      <c r="B699" s="256"/>
    </row>
    <row r="701" spans="1:6" s="224" customFormat="1">
      <c r="A701" s="222"/>
      <c r="B701" s="256" t="s">
        <v>527</v>
      </c>
      <c r="D701" s="225"/>
      <c r="E701" s="226"/>
      <c r="F701" s="227"/>
    </row>
    <row r="702" spans="1:6" s="224" customFormat="1">
      <c r="A702" s="222"/>
      <c r="B702" s="256"/>
      <c r="D702" s="225"/>
      <c r="E702" s="226"/>
      <c r="F702" s="227"/>
    </row>
    <row r="704" spans="1:6" s="224" customFormat="1">
      <c r="A704" s="222"/>
      <c r="B704" s="256" t="s">
        <v>528</v>
      </c>
      <c r="D704" s="225"/>
      <c r="E704" s="226"/>
      <c r="F704" s="227"/>
    </row>
    <row r="705" spans="1:6" s="224" customFormat="1">
      <c r="A705" s="222"/>
      <c r="B705" s="256"/>
      <c r="D705" s="225"/>
      <c r="E705" s="226"/>
      <c r="F705" s="227"/>
    </row>
    <row r="707" spans="1:6" s="224" customFormat="1">
      <c r="A707" s="222"/>
      <c r="B707" s="256" t="s">
        <v>529</v>
      </c>
      <c r="D707" s="225"/>
      <c r="E707" s="226"/>
      <c r="F707" s="227"/>
    </row>
    <row r="708" spans="1:6" s="224" customFormat="1">
      <c r="A708" s="222"/>
      <c r="B708" s="256"/>
      <c r="D708" s="225"/>
      <c r="E708" s="226"/>
      <c r="F708" s="227"/>
    </row>
    <row r="710" spans="1:6" s="224" customFormat="1">
      <c r="A710" s="222"/>
      <c r="B710" s="256" t="s">
        <v>530</v>
      </c>
      <c r="D710" s="225"/>
      <c r="E710" s="226"/>
      <c r="F710" s="227"/>
    </row>
    <row r="711" spans="1:6" s="224" customFormat="1">
      <c r="A711" s="222"/>
      <c r="B711" s="256"/>
      <c r="D711" s="225"/>
      <c r="E711" s="226"/>
      <c r="F711" s="227"/>
    </row>
    <row r="713" spans="1:6" s="224" customFormat="1">
      <c r="A713" s="222"/>
      <c r="B713" s="256" t="s">
        <v>531</v>
      </c>
      <c r="D713" s="225"/>
      <c r="E713" s="226"/>
      <c r="F713" s="227"/>
    </row>
    <row r="714" spans="1:6" s="224" customFormat="1">
      <c r="A714" s="222"/>
      <c r="B714" s="256"/>
      <c r="D714" s="225"/>
      <c r="E714" s="226"/>
      <c r="F714" s="227"/>
    </row>
    <row r="716" spans="1:6" s="224" customFormat="1">
      <c r="A716" s="222"/>
      <c r="B716" s="256" t="s">
        <v>532</v>
      </c>
      <c r="D716" s="225"/>
      <c r="E716" s="226"/>
      <c r="F716" s="227"/>
    </row>
    <row r="717" spans="1:6">
      <c r="B717" s="256"/>
    </row>
    <row r="719" spans="1:6">
      <c r="B719" s="256" t="s">
        <v>533</v>
      </c>
    </row>
    <row r="720" spans="1:6">
      <c r="B720" s="256"/>
    </row>
    <row r="721" spans="1:9">
      <c r="B721" s="256"/>
    </row>
    <row r="722" spans="1:9">
      <c r="B722" s="256" t="s">
        <v>534</v>
      </c>
    </row>
    <row r="723" spans="1:9">
      <c r="B723" s="256"/>
    </row>
    <row r="724" spans="1:9">
      <c r="B724" s="256"/>
    </row>
    <row r="725" spans="1:9">
      <c r="B725" s="256" t="s">
        <v>535</v>
      </c>
    </row>
    <row r="728" spans="1:9">
      <c r="B728" s="256" t="s">
        <v>536</v>
      </c>
    </row>
    <row r="729" spans="1:9">
      <c r="B729" s="256"/>
    </row>
    <row r="730" spans="1:9">
      <c r="B730" s="256"/>
    </row>
    <row r="731" spans="1:9">
      <c r="A731" s="170"/>
      <c r="B731" s="231"/>
      <c r="C731" s="232"/>
      <c r="D731" s="233"/>
      <c r="E731" s="234"/>
    </row>
    <row r="732" spans="1:9">
      <c r="A732" s="170"/>
      <c r="B732" s="295" t="s">
        <v>537</v>
      </c>
      <c r="C732" s="232"/>
      <c r="D732" s="233"/>
      <c r="E732" s="234"/>
      <c r="F732" s="235"/>
      <c r="H732" s="257">
        <v>4556004.2109834496</v>
      </c>
    </row>
    <row r="733" spans="1:9" ht="15" thickBot="1">
      <c r="A733" s="170"/>
      <c r="B733" s="295" t="s">
        <v>538</v>
      </c>
      <c r="C733" s="232"/>
      <c r="D733" s="233"/>
      <c r="E733" s="234"/>
      <c r="F733" s="237"/>
      <c r="H733" s="247">
        <v>4556004</v>
      </c>
      <c r="I733" s="228">
        <v>4556004.2109834505</v>
      </c>
    </row>
    <row r="734" spans="1:9" ht="15" thickTop="1">
      <c r="A734" s="170"/>
      <c r="B734" s="236"/>
      <c r="C734" s="232"/>
      <c r="D734" s="233"/>
      <c r="E734" s="234"/>
    </row>
    <row r="735" spans="1:9">
      <c r="A735" s="170"/>
      <c r="B735" s="236"/>
      <c r="C735" s="232"/>
      <c r="D735" s="233"/>
      <c r="E735" s="234"/>
    </row>
    <row r="736" spans="1:9">
      <c r="A736" s="170"/>
      <c r="B736" s="236"/>
      <c r="C736" s="232"/>
      <c r="D736" s="233"/>
      <c r="E736" s="234"/>
    </row>
    <row r="737" spans="1:6">
      <c r="A737" s="170"/>
      <c r="B737" s="236"/>
      <c r="C737" s="232"/>
      <c r="D737" s="233"/>
      <c r="E737" s="234"/>
    </row>
    <row r="738" spans="1:6">
      <c r="A738" s="170"/>
      <c r="B738" s="236"/>
      <c r="C738" s="232"/>
      <c r="D738" s="233"/>
      <c r="E738" s="234"/>
    </row>
    <row r="739" spans="1:6">
      <c r="A739" s="170"/>
      <c r="B739" s="236"/>
      <c r="C739" s="232"/>
      <c r="D739" s="233"/>
      <c r="E739" s="234"/>
    </row>
    <row r="740" spans="1:6">
      <c r="A740" s="170"/>
      <c r="B740" s="236"/>
      <c r="C740" s="232"/>
      <c r="D740" s="233"/>
      <c r="E740" s="234"/>
    </row>
    <row r="741" spans="1:6" ht="15" thickBot="1">
      <c r="A741" s="170"/>
      <c r="B741" s="236"/>
      <c r="C741" s="232"/>
      <c r="D741" s="233"/>
      <c r="E741" s="234"/>
    </row>
    <row r="742" spans="1:6" ht="15" thickTop="1">
      <c r="A742" s="238"/>
      <c r="B742" s="239"/>
      <c r="C742" s="240"/>
      <c r="D742" s="238"/>
      <c r="E742" s="241"/>
      <c r="F742" s="242"/>
    </row>
  </sheetData>
  <mergeCells count="2">
    <mergeCell ref="B8:B12"/>
    <mergeCell ref="B19:B20"/>
  </mergeCells>
  <pageMargins left="0.7" right="0.7" top="0.75" bottom="0.75" header="0.3" footer="0.3"/>
  <pageSetup scale="90" orientation="portrait" r:id="rId1"/>
  <headerFooter>
    <oddHeader>&amp;C&amp;"Cambria,Bold"CONSTRUCTION OF GOLDBOD NATIONAL ASSAY CENTRE</oddHeader>
    <oddFooter>&amp;C&amp;"Cambria,Regular"1/&amp;P</oddFooter>
  </headerFooter>
  <rowBreaks count="13" manualBreakCount="13">
    <brk id="53" max="5" man="1"/>
    <brk id="106" max="5" man="1"/>
    <brk id="159" max="5" man="1"/>
    <brk id="212" max="5" man="1"/>
    <brk id="265" max="5" man="1"/>
    <brk id="318" max="5" man="1"/>
    <brk id="371" max="5" man="1"/>
    <brk id="424" max="5" man="1"/>
    <brk id="477" max="5" man="1"/>
    <brk id="530" max="5" man="1"/>
    <brk id="583" max="5" man="1"/>
    <brk id="636" max="5" man="1"/>
    <brk id="689"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Q165"/>
  <sheetViews>
    <sheetView view="pageBreakPreview" zoomScaleNormal="100" zoomScaleSheetLayoutView="100" workbookViewId="0">
      <selection activeCell="E6" sqref="E6:G168"/>
    </sheetView>
  </sheetViews>
  <sheetFormatPr defaultRowHeight="14.25"/>
  <cols>
    <col min="1" max="1" width="4.5703125" style="745" customWidth="1"/>
    <col min="2" max="2" width="52.28515625" style="134" customWidth="1"/>
    <col min="3" max="3" width="9" style="145" customWidth="1"/>
    <col min="4" max="4" width="6.140625" style="128" customWidth="1"/>
    <col min="5" max="5" width="10" style="160" customWidth="1"/>
    <col min="6" max="6" width="15.42578125" style="281" customWidth="1"/>
    <col min="7" max="253" width="9.140625" style="131"/>
    <col min="254" max="254" width="4.5703125" style="131" customWidth="1"/>
    <col min="255" max="255" width="43.140625" style="131" customWidth="1"/>
    <col min="256" max="256" width="9" style="131" customWidth="1"/>
    <col min="257" max="257" width="6.140625" style="131" customWidth="1"/>
    <col min="258" max="258" width="10.85546875" style="131" customWidth="1"/>
    <col min="259" max="259" width="15.42578125" style="131" bestFit="1" customWidth="1"/>
    <col min="260" max="262" width="9.140625" style="131"/>
    <col min="263" max="263" width="11.42578125" style="131" bestFit="1" customWidth="1"/>
    <col min="264" max="509" width="9.140625" style="131"/>
    <col min="510" max="510" width="4.5703125" style="131" customWidth="1"/>
    <col min="511" max="511" width="43.140625" style="131" customWidth="1"/>
    <col min="512" max="512" width="9" style="131" customWidth="1"/>
    <col min="513" max="513" width="6.140625" style="131" customWidth="1"/>
    <col min="514" max="514" width="10.85546875" style="131" customWidth="1"/>
    <col min="515" max="515" width="15.42578125" style="131" bestFit="1" customWidth="1"/>
    <col min="516" max="518" width="9.140625" style="131"/>
    <col min="519" max="519" width="11.42578125" style="131" bestFit="1" customWidth="1"/>
    <col min="520" max="765" width="9.140625" style="131"/>
    <col min="766" max="766" width="4.5703125" style="131" customWidth="1"/>
    <col min="767" max="767" width="43.140625" style="131" customWidth="1"/>
    <col min="768" max="768" width="9" style="131" customWidth="1"/>
    <col min="769" max="769" width="6.140625" style="131" customWidth="1"/>
    <col min="770" max="770" width="10.85546875" style="131" customWidth="1"/>
    <col min="771" max="771" width="15.42578125" style="131" bestFit="1" customWidth="1"/>
    <col min="772" max="774" width="9.140625" style="131"/>
    <col min="775" max="775" width="11.42578125" style="131" bestFit="1" customWidth="1"/>
    <col min="776" max="1021" width="9.140625" style="131"/>
    <col min="1022" max="1022" width="4.5703125" style="131" customWidth="1"/>
    <col min="1023" max="1023" width="43.140625" style="131" customWidth="1"/>
    <col min="1024" max="1024" width="9" style="131" customWidth="1"/>
    <col min="1025" max="1025" width="6.140625" style="131" customWidth="1"/>
    <col min="1026" max="1026" width="10.85546875" style="131" customWidth="1"/>
    <col min="1027" max="1027" width="15.42578125" style="131" bestFit="1" customWidth="1"/>
    <col min="1028" max="1030" width="9.140625" style="131"/>
    <col min="1031" max="1031" width="11.42578125" style="131" bestFit="1" customWidth="1"/>
    <col min="1032" max="1277" width="9.140625" style="131"/>
    <col min="1278" max="1278" width="4.5703125" style="131" customWidth="1"/>
    <col min="1279" max="1279" width="43.140625" style="131" customWidth="1"/>
    <col min="1280" max="1280" width="9" style="131" customWidth="1"/>
    <col min="1281" max="1281" width="6.140625" style="131" customWidth="1"/>
    <col min="1282" max="1282" width="10.85546875" style="131" customWidth="1"/>
    <col min="1283" max="1283" width="15.42578125" style="131" bestFit="1" customWidth="1"/>
    <col min="1284" max="1286" width="9.140625" style="131"/>
    <col min="1287" max="1287" width="11.42578125" style="131" bestFit="1" customWidth="1"/>
    <col min="1288" max="1533" width="9.140625" style="131"/>
    <col min="1534" max="1534" width="4.5703125" style="131" customWidth="1"/>
    <col min="1535" max="1535" width="43.140625" style="131" customWidth="1"/>
    <col min="1536" max="1536" width="9" style="131" customWidth="1"/>
    <col min="1537" max="1537" width="6.140625" style="131" customWidth="1"/>
    <col min="1538" max="1538" width="10.85546875" style="131" customWidth="1"/>
    <col min="1539" max="1539" width="15.42578125" style="131" bestFit="1" customWidth="1"/>
    <col min="1540" max="1542" width="9.140625" style="131"/>
    <col min="1543" max="1543" width="11.42578125" style="131" bestFit="1" customWidth="1"/>
    <col min="1544" max="1789" width="9.140625" style="131"/>
    <col min="1790" max="1790" width="4.5703125" style="131" customWidth="1"/>
    <col min="1791" max="1791" width="43.140625" style="131" customWidth="1"/>
    <col min="1792" max="1792" width="9" style="131" customWidth="1"/>
    <col min="1793" max="1793" width="6.140625" style="131" customWidth="1"/>
    <col min="1794" max="1794" width="10.85546875" style="131" customWidth="1"/>
    <col min="1795" max="1795" width="15.42578125" style="131" bestFit="1" customWidth="1"/>
    <col min="1796" max="1798" width="9.140625" style="131"/>
    <col min="1799" max="1799" width="11.42578125" style="131" bestFit="1" customWidth="1"/>
    <col min="1800" max="2045" width="9.140625" style="131"/>
    <col min="2046" max="2046" width="4.5703125" style="131" customWidth="1"/>
    <col min="2047" max="2047" width="43.140625" style="131" customWidth="1"/>
    <col min="2048" max="2048" width="9" style="131" customWidth="1"/>
    <col min="2049" max="2049" width="6.140625" style="131" customWidth="1"/>
    <col min="2050" max="2050" width="10.85546875" style="131" customWidth="1"/>
    <col min="2051" max="2051" width="15.42578125" style="131" bestFit="1" customWidth="1"/>
    <col min="2052" max="2054" width="9.140625" style="131"/>
    <col min="2055" max="2055" width="11.42578125" style="131" bestFit="1" customWidth="1"/>
    <col min="2056" max="2301" width="9.140625" style="131"/>
    <col min="2302" max="2302" width="4.5703125" style="131" customWidth="1"/>
    <col min="2303" max="2303" width="43.140625" style="131" customWidth="1"/>
    <col min="2304" max="2304" width="9" style="131" customWidth="1"/>
    <col min="2305" max="2305" width="6.140625" style="131" customWidth="1"/>
    <col min="2306" max="2306" width="10.85546875" style="131" customWidth="1"/>
    <col min="2307" max="2307" width="15.42578125" style="131" bestFit="1" customWidth="1"/>
    <col min="2308" max="2310" width="9.140625" style="131"/>
    <col min="2311" max="2311" width="11.42578125" style="131" bestFit="1" customWidth="1"/>
    <col min="2312" max="2557" width="9.140625" style="131"/>
    <col min="2558" max="2558" width="4.5703125" style="131" customWidth="1"/>
    <col min="2559" max="2559" width="43.140625" style="131" customWidth="1"/>
    <col min="2560" max="2560" width="9" style="131" customWidth="1"/>
    <col min="2561" max="2561" width="6.140625" style="131" customWidth="1"/>
    <col min="2562" max="2562" width="10.85546875" style="131" customWidth="1"/>
    <col min="2563" max="2563" width="15.42578125" style="131" bestFit="1" customWidth="1"/>
    <col min="2564" max="2566" width="9.140625" style="131"/>
    <col min="2567" max="2567" width="11.42578125" style="131" bestFit="1" customWidth="1"/>
    <col min="2568" max="2813" width="9.140625" style="131"/>
    <col min="2814" max="2814" width="4.5703125" style="131" customWidth="1"/>
    <col min="2815" max="2815" width="43.140625" style="131" customWidth="1"/>
    <col min="2816" max="2816" width="9" style="131" customWidth="1"/>
    <col min="2817" max="2817" width="6.140625" style="131" customWidth="1"/>
    <col min="2818" max="2818" width="10.85546875" style="131" customWidth="1"/>
    <col min="2819" max="2819" width="15.42578125" style="131" bestFit="1" customWidth="1"/>
    <col min="2820" max="2822" width="9.140625" style="131"/>
    <col min="2823" max="2823" width="11.42578125" style="131" bestFit="1" customWidth="1"/>
    <col min="2824" max="3069" width="9.140625" style="131"/>
    <col min="3070" max="3070" width="4.5703125" style="131" customWidth="1"/>
    <col min="3071" max="3071" width="43.140625" style="131" customWidth="1"/>
    <col min="3072" max="3072" width="9" style="131" customWidth="1"/>
    <col min="3073" max="3073" width="6.140625" style="131" customWidth="1"/>
    <col min="3074" max="3074" width="10.85546875" style="131" customWidth="1"/>
    <col min="3075" max="3075" width="15.42578125" style="131" bestFit="1" customWidth="1"/>
    <col min="3076" max="3078" width="9.140625" style="131"/>
    <col min="3079" max="3079" width="11.42578125" style="131" bestFit="1" customWidth="1"/>
    <col min="3080" max="3325" width="9.140625" style="131"/>
    <col min="3326" max="3326" width="4.5703125" style="131" customWidth="1"/>
    <col min="3327" max="3327" width="43.140625" style="131" customWidth="1"/>
    <col min="3328" max="3328" width="9" style="131" customWidth="1"/>
    <col min="3329" max="3329" width="6.140625" style="131" customWidth="1"/>
    <col min="3330" max="3330" width="10.85546875" style="131" customWidth="1"/>
    <col min="3331" max="3331" width="15.42578125" style="131" bestFit="1" customWidth="1"/>
    <col min="3332" max="3334" width="9.140625" style="131"/>
    <col min="3335" max="3335" width="11.42578125" style="131" bestFit="1" customWidth="1"/>
    <col min="3336" max="3581" width="9.140625" style="131"/>
    <col min="3582" max="3582" width="4.5703125" style="131" customWidth="1"/>
    <col min="3583" max="3583" width="43.140625" style="131" customWidth="1"/>
    <col min="3584" max="3584" width="9" style="131" customWidth="1"/>
    <col min="3585" max="3585" width="6.140625" style="131" customWidth="1"/>
    <col min="3586" max="3586" width="10.85546875" style="131" customWidth="1"/>
    <col min="3587" max="3587" width="15.42578125" style="131" bestFit="1" customWidth="1"/>
    <col min="3588" max="3590" width="9.140625" style="131"/>
    <col min="3591" max="3591" width="11.42578125" style="131" bestFit="1" customWidth="1"/>
    <col min="3592" max="3837" width="9.140625" style="131"/>
    <col min="3838" max="3838" width="4.5703125" style="131" customWidth="1"/>
    <col min="3839" max="3839" width="43.140625" style="131" customWidth="1"/>
    <col min="3840" max="3840" width="9" style="131" customWidth="1"/>
    <col min="3841" max="3841" width="6.140625" style="131" customWidth="1"/>
    <col min="3842" max="3842" width="10.85546875" style="131" customWidth="1"/>
    <col min="3843" max="3843" width="15.42578125" style="131" bestFit="1" customWidth="1"/>
    <col min="3844" max="3846" width="9.140625" style="131"/>
    <col min="3847" max="3847" width="11.42578125" style="131" bestFit="1" customWidth="1"/>
    <col min="3848" max="4093" width="9.140625" style="131"/>
    <col min="4094" max="4094" width="4.5703125" style="131" customWidth="1"/>
    <col min="4095" max="4095" width="43.140625" style="131" customWidth="1"/>
    <col min="4096" max="4096" width="9" style="131" customWidth="1"/>
    <col min="4097" max="4097" width="6.140625" style="131" customWidth="1"/>
    <col min="4098" max="4098" width="10.85546875" style="131" customWidth="1"/>
    <col min="4099" max="4099" width="15.42578125" style="131" bestFit="1" customWidth="1"/>
    <col min="4100" max="4102" width="9.140625" style="131"/>
    <col min="4103" max="4103" width="11.42578125" style="131" bestFit="1" customWidth="1"/>
    <col min="4104" max="4349" width="9.140625" style="131"/>
    <col min="4350" max="4350" width="4.5703125" style="131" customWidth="1"/>
    <col min="4351" max="4351" width="43.140625" style="131" customWidth="1"/>
    <col min="4352" max="4352" width="9" style="131" customWidth="1"/>
    <col min="4353" max="4353" width="6.140625" style="131" customWidth="1"/>
    <col min="4354" max="4354" width="10.85546875" style="131" customWidth="1"/>
    <col min="4355" max="4355" width="15.42578125" style="131" bestFit="1" customWidth="1"/>
    <col min="4356" max="4358" width="9.140625" style="131"/>
    <col min="4359" max="4359" width="11.42578125" style="131" bestFit="1" customWidth="1"/>
    <col min="4360" max="4605" width="9.140625" style="131"/>
    <col min="4606" max="4606" width="4.5703125" style="131" customWidth="1"/>
    <col min="4607" max="4607" width="43.140625" style="131" customWidth="1"/>
    <col min="4608" max="4608" width="9" style="131" customWidth="1"/>
    <col min="4609" max="4609" width="6.140625" style="131" customWidth="1"/>
    <col min="4610" max="4610" width="10.85546875" style="131" customWidth="1"/>
    <col min="4611" max="4611" width="15.42578125" style="131" bestFit="1" customWidth="1"/>
    <col min="4612" max="4614" width="9.140625" style="131"/>
    <col min="4615" max="4615" width="11.42578125" style="131" bestFit="1" customWidth="1"/>
    <col min="4616" max="4861" width="9.140625" style="131"/>
    <col min="4862" max="4862" width="4.5703125" style="131" customWidth="1"/>
    <col min="4863" max="4863" width="43.140625" style="131" customWidth="1"/>
    <col min="4864" max="4864" width="9" style="131" customWidth="1"/>
    <col min="4865" max="4865" width="6.140625" style="131" customWidth="1"/>
    <col min="4866" max="4866" width="10.85546875" style="131" customWidth="1"/>
    <col min="4867" max="4867" width="15.42578125" style="131" bestFit="1" customWidth="1"/>
    <col min="4868" max="4870" width="9.140625" style="131"/>
    <col min="4871" max="4871" width="11.42578125" style="131" bestFit="1" customWidth="1"/>
    <col min="4872" max="5117" width="9.140625" style="131"/>
    <col min="5118" max="5118" width="4.5703125" style="131" customWidth="1"/>
    <col min="5119" max="5119" width="43.140625" style="131" customWidth="1"/>
    <col min="5120" max="5120" width="9" style="131" customWidth="1"/>
    <col min="5121" max="5121" width="6.140625" style="131" customWidth="1"/>
    <col min="5122" max="5122" width="10.85546875" style="131" customWidth="1"/>
    <col min="5123" max="5123" width="15.42578125" style="131" bestFit="1" customWidth="1"/>
    <col min="5124" max="5126" width="9.140625" style="131"/>
    <col min="5127" max="5127" width="11.42578125" style="131" bestFit="1" customWidth="1"/>
    <col min="5128" max="5373" width="9.140625" style="131"/>
    <col min="5374" max="5374" width="4.5703125" style="131" customWidth="1"/>
    <col min="5375" max="5375" width="43.140625" style="131" customWidth="1"/>
    <col min="5376" max="5376" width="9" style="131" customWidth="1"/>
    <col min="5377" max="5377" width="6.140625" style="131" customWidth="1"/>
    <col min="5378" max="5378" width="10.85546875" style="131" customWidth="1"/>
    <col min="5379" max="5379" width="15.42578125" style="131" bestFit="1" customWidth="1"/>
    <col min="5380" max="5382" width="9.140625" style="131"/>
    <col min="5383" max="5383" width="11.42578125" style="131" bestFit="1" customWidth="1"/>
    <col min="5384" max="5629" width="9.140625" style="131"/>
    <col min="5630" max="5630" width="4.5703125" style="131" customWidth="1"/>
    <col min="5631" max="5631" width="43.140625" style="131" customWidth="1"/>
    <col min="5632" max="5632" width="9" style="131" customWidth="1"/>
    <col min="5633" max="5633" width="6.140625" style="131" customWidth="1"/>
    <col min="5634" max="5634" width="10.85546875" style="131" customWidth="1"/>
    <col min="5635" max="5635" width="15.42578125" style="131" bestFit="1" customWidth="1"/>
    <col min="5636" max="5638" width="9.140625" style="131"/>
    <col min="5639" max="5639" width="11.42578125" style="131" bestFit="1" customWidth="1"/>
    <col min="5640" max="5885" width="9.140625" style="131"/>
    <col min="5886" max="5886" width="4.5703125" style="131" customWidth="1"/>
    <col min="5887" max="5887" width="43.140625" style="131" customWidth="1"/>
    <col min="5888" max="5888" width="9" style="131" customWidth="1"/>
    <col min="5889" max="5889" width="6.140625" style="131" customWidth="1"/>
    <col min="5890" max="5890" width="10.85546875" style="131" customWidth="1"/>
    <col min="5891" max="5891" width="15.42578125" style="131" bestFit="1" customWidth="1"/>
    <col min="5892" max="5894" width="9.140625" style="131"/>
    <col min="5895" max="5895" width="11.42578125" style="131" bestFit="1" customWidth="1"/>
    <col min="5896" max="6141" width="9.140625" style="131"/>
    <col min="6142" max="6142" width="4.5703125" style="131" customWidth="1"/>
    <col min="6143" max="6143" width="43.140625" style="131" customWidth="1"/>
    <col min="6144" max="6144" width="9" style="131" customWidth="1"/>
    <col min="6145" max="6145" width="6.140625" style="131" customWidth="1"/>
    <col min="6146" max="6146" width="10.85546875" style="131" customWidth="1"/>
    <col min="6147" max="6147" width="15.42578125" style="131" bestFit="1" customWidth="1"/>
    <col min="6148" max="6150" width="9.140625" style="131"/>
    <col min="6151" max="6151" width="11.42578125" style="131" bestFit="1" customWidth="1"/>
    <col min="6152" max="6397" width="9.140625" style="131"/>
    <col min="6398" max="6398" width="4.5703125" style="131" customWidth="1"/>
    <col min="6399" max="6399" width="43.140625" style="131" customWidth="1"/>
    <col min="6400" max="6400" width="9" style="131" customWidth="1"/>
    <col min="6401" max="6401" width="6.140625" style="131" customWidth="1"/>
    <col min="6402" max="6402" width="10.85546875" style="131" customWidth="1"/>
    <col min="6403" max="6403" width="15.42578125" style="131" bestFit="1" customWidth="1"/>
    <col min="6404" max="6406" width="9.140625" style="131"/>
    <col min="6407" max="6407" width="11.42578125" style="131" bestFit="1" customWidth="1"/>
    <col min="6408" max="6653" width="9.140625" style="131"/>
    <col min="6654" max="6654" width="4.5703125" style="131" customWidth="1"/>
    <col min="6655" max="6655" width="43.140625" style="131" customWidth="1"/>
    <col min="6656" max="6656" width="9" style="131" customWidth="1"/>
    <col min="6657" max="6657" width="6.140625" style="131" customWidth="1"/>
    <col min="6658" max="6658" width="10.85546875" style="131" customWidth="1"/>
    <col min="6659" max="6659" width="15.42578125" style="131" bestFit="1" customWidth="1"/>
    <col min="6660" max="6662" width="9.140625" style="131"/>
    <col min="6663" max="6663" width="11.42578125" style="131" bestFit="1" customWidth="1"/>
    <col min="6664" max="6909" width="9.140625" style="131"/>
    <col min="6910" max="6910" width="4.5703125" style="131" customWidth="1"/>
    <col min="6911" max="6911" width="43.140625" style="131" customWidth="1"/>
    <col min="6912" max="6912" width="9" style="131" customWidth="1"/>
    <col min="6913" max="6913" width="6.140625" style="131" customWidth="1"/>
    <col min="6914" max="6914" width="10.85546875" style="131" customWidth="1"/>
    <col min="6915" max="6915" width="15.42578125" style="131" bestFit="1" customWidth="1"/>
    <col min="6916" max="6918" width="9.140625" style="131"/>
    <col min="6919" max="6919" width="11.42578125" style="131" bestFit="1" customWidth="1"/>
    <col min="6920" max="7165" width="9.140625" style="131"/>
    <col min="7166" max="7166" width="4.5703125" style="131" customWidth="1"/>
    <col min="7167" max="7167" width="43.140625" style="131" customWidth="1"/>
    <col min="7168" max="7168" width="9" style="131" customWidth="1"/>
    <col min="7169" max="7169" width="6.140625" style="131" customWidth="1"/>
    <col min="7170" max="7170" width="10.85546875" style="131" customWidth="1"/>
    <col min="7171" max="7171" width="15.42578125" style="131" bestFit="1" customWidth="1"/>
    <col min="7172" max="7174" width="9.140625" style="131"/>
    <col min="7175" max="7175" width="11.42578125" style="131" bestFit="1" customWidth="1"/>
    <col min="7176" max="7421" width="9.140625" style="131"/>
    <col min="7422" max="7422" width="4.5703125" style="131" customWidth="1"/>
    <col min="7423" max="7423" width="43.140625" style="131" customWidth="1"/>
    <col min="7424" max="7424" width="9" style="131" customWidth="1"/>
    <col min="7425" max="7425" width="6.140625" style="131" customWidth="1"/>
    <col min="7426" max="7426" width="10.85546875" style="131" customWidth="1"/>
    <col min="7427" max="7427" width="15.42578125" style="131" bestFit="1" customWidth="1"/>
    <col min="7428" max="7430" width="9.140625" style="131"/>
    <col min="7431" max="7431" width="11.42578125" style="131" bestFit="1" customWidth="1"/>
    <col min="7432" max="7677" width="9.140625" style="131"/>
    <col min="7678" max="7678" width="4.5703125" style="131" customWidth="1"/>
    <col min="7679" max="7679" width="43.140625" style="131" customWidth="1"/>
    <col min="7680" max="7680" width="9" style="131" customWidth="1"/>
    <col min="7681" max="7681" width="6.140625" style="131" customWidth="1"/>
    <col min="7682" max="7682" width="10.85546875" style="131" customWidth="1"/>
    <col min="7683" max="7683" width="15.42578125" style="131" bestFit="1" customWidth="1"/>
    <col min="7684" max="7686" width="9.140625" style="131"/>
    <col min="7687" max="7687" width="11.42578125" style="131" bestFit="1" customWidth="1"/>
    <col min="7688" max="7933" width="9.140625" style="131"/>
    <col min="7934" max="7934" width="4.5703125" style="131" customWidth="1"/>
    <col min="7935" max="7935" width="43.140625" style="131" customWidth="1"/>
    <col min="7936" max="7936" width="9" style="131" customWidth="1"/>
    <col min="7937" max="7937" width="6.140625" style="131" customWidth="1"/>
    <col min="7938" max="7938" width="10.85546875" style="131" customWidth="1"/>
    <col min="7939" max="7939" width="15.42578125" style="131" bestFit="1" customWidth="1"/>
    <col min="7940" max="7942" width="9.140625" style="131"/>
    <col min="7943" max="7943" width="11.42578125" style="131" bestFit="1" customWidth="1"/>
    <col min="7944" max="8189" width="9.140625" style="131"/>
    <col min="8190" max="8190" width="4.5703125" style="131" customWidth="1"/>
    <col min="8191" max="8191" width="43.140625" style="131" customWidth="1"/>
    <col min="8192" max="8192" width="9" style="131" customWidth="1"/>
    <col min="8193" max="8193" width="6.140625" style="131" customWidth="1"/>
    <col min="8194" max="8194" width="10.85546875" style="131" customWidth="1"/>
    <col min="8195" max="8195" width="15.42578125" style="131" bestFit="1" customWidth="1"/>
    <col min="8196" max="8198" width="9.140625" style="131"/>
    <col min="8199" max="8199" width="11.42578125" style="131" bestFit="1" customWidth="1"/>
    <col min="8200" max="8445" width="9.140625" style="131"/>
    <col min="8446" max="8446" width="4.5703125" style="131" customWidth="1"/>
    <col min="8447" max="8447" width="43.140625" style="131" customWidth="1"/>
    <col min="8448" max="8448" width="9" style="131" customWidth="1"/>
    <col min="8449" max="8449" width="6.140625" style="131" customWidth="1"/>
    <col min="8450" max="8450" width="10.85546875" style="131" customWidth="1"/>
    <col min="8451" max="8451" width="15.42578125" style="131" bestFit="1" customWidth="1"/>
    <col min="8452" max="8454" width="9.140625" style="131"/>
    <col min="8455" max="8455" width="11.42578125" style="131" bestFit="1" customWidth="1"/>
    <col min="8456" max="8701" width="9.140625" style="131"/>
    <col min="8702" max="8702" width="4.5703125" style="131" customWidth="1"/>
    <col min="8703" max="8703" width="43.140625" style="131" customWidth="1"/>
    <col min="8704" max="8704" width="9" style="131" customWidth="1"/>
    <col min="8705" max="8705" width="6.140625" style="131" customWidth="1"/>
    <col min="8706" max="8706" width="10.85546875" style="131" customWidth="1"/>
    <col min="8707" max="8707" width="15.42578125" style="131" bestFit="1" customWidth="1"/>
    <col min="8708" max="8710" width="9.140625" style="131"/>
    <col min="8711" max="8711" width="11.42578125" style="131" bestFit="1" customWidth="1"/>
    <col min="8712" max="8957" width="9.140625" style="131"/>
    <col min="8958" max="8958" width="4.5703125" style="131" customWidth="1"/>
    <col min="8959" max="8959" width="43.140625" style="131" customWidth="1"/>
    <col min="8960" max="8960" width="9" style="131" customWidth="1"/>
    <col min="8961" max="8961" width="6.140625" style="131" customWidth="1"/>
    <col min="8962" max="8962" width="10.85546875" style="131" customWidth="1"/>
    <col min="8963" max="8963" width="15.42578125" style="131" bestFit="1" customWidth="1"/>
    <col min="8964" max="8966" width="9.140625" style="131"/>
    <col min="8967" max="8967" width="11.42578125" style="131" bestFit="1" customWidth="1"/>
    <col min="8968" max="9213" width="9.140625" style="131"/>
    <col min="9214" max="9214" width="4.5703125" style="131" customWidth="1"/>
    <col min="9215" max="9215" width="43.140625" style="131" customWidth="1"/>
    <col min="9216" max="9216" width="9" style="131" customWidth="1"/>
    <col min="9217" max="9217" width="6.140625" style="131" customWidth="1"/>
    <col min="9218" max="9218" width="10.85546875" style="131" customWidth="1"/>
    <col min="9219" max="9219" width="15.42578125" style="131" bestFit="1" customWidth="1"/>
    <col min="9220" max="9222" width="9.140625" style="131"/>
    <col min="9223" max="9223" width="11.42578125" style="131" bestFit="1" customWidth="1"/>
    <col min="9224" max="9469" width="9.140625" style="131"/>
    <col min="9470" max="9470" width="4.5703125" style="131" customWidth="1"/>
    <col min="9471" max="9471" width="43.140625" style="131" customWidth="1"/>
    <col min="9472" max="9472" width="9" style="131" customWidth="1"/>
    <col min="9473" max="9473" width="6.140625" style="131" customWidth="1"/>
    <col min="9474" max="9474" width="10.85546875" style="131" customWidth="1"/>
    <col min="9475" max="9475" width="15.42578125" style="131" bestFit="1" customWidth="1"/>
    <col min="9476" max="9478" width="9.140625" style="131"/>
    <col min="9479" max="9479" width="11.42578125" style="131" bestFit="1" customWidth="1"/>
    <col min="9480" max="9725" width="9.140625" style="131"/>
    <col min="9726" max="9726" width="4.5703125" style="131" customWidth="1"/>
    <col min="9727" max="9727" width="43.140625" style="131" customWidth="1"/>
    <col min="9728" max="9728" width="9" style="131" customWidth="1"/>
    <col min="9729" max="9729" width="6.140625" style="131" customWidth="1"/>
    <col min="9730" max="9730" width="10.85546875" style="131" customWidth="1"/>
    <col min="9731" max="9731" width="15.42578125" style="131" bestFit="1" customWidth="1"/>
    <col min="9732" max="9734" width="9.140625" style="131"/>
    <col min="9735" max="9735" width="11.42578125" style="131" bestFit="1" customWidth="1"/>
    <col min="9736" max="9981" width="9.140625" style="131"/>
    <col min="9982" max="9982" width="4.5703125" style="131" customWidth="1"/>
    <col min="9983" max="9983" width="43.140625" style="131" customWidth="1"/>
    <col min="9984" max="9984" width="9" style="131" customWidth="1"/>
    <col min="9985" max="9985" width="6.140625" style="131" customWidth="1"/>
    <col min="9986" max="9986" width="10.85546875" style="131" customWidth="1"/>
    <col min="9987" max="9987" width="15.42578125" style="131" bestFit="1" customWidth="1"/>
    <col min="9988" max="9990" width="9.140625" style="131"/>
    <col min="9991" max="9991" width="11.42578125" style="131" bestFit="1" customWidth="1"/>
    <col min="9992" max="10237" width="9.140625" style="131"/>
    <col min="10238" max="10238" width="4.5703125" style="131" customWidth="1"/>
    <col min="10239" max="10239" width="43.140625" style="131" customWidth="1"/>
    <col min="10240" max="10240" width="9" style="131" customWidth="1"/>
    <col min="10241" max="10241" width="6.140625" style="131" customWidth="1"/>
    <col min="10242" max="10242" width="10.85546875" style="131" customWidth="1"/>
    <col min="10243" max="10243" width="15.42578125" style="131" bestFit="1" customWidth="1"/>
    <col min="10244" max="10246" width="9.140625" style="131"/>
    <col min="10247" max="10247" width="11.42578125" style="131" bestFit="1" customWidth="1"/>
    <col min="10248" max="10493" width="9.140625" style="131"/>
    <col min="10494" max="10494" width="4.5703125" style="131" customWidth="1"/>
    <col min="10495" max="10495" width="43.140625" style="131" customWidth="1"/>
    <col min="10496" max="10496" width="9" style="131" customWidth="1"/>
    <col min="10497" max="10497" width="6.140625" style="131" customWidth="1"/>
    <col min="10498" max="10498" width="10.85546875" style="131" customWidth="1"/>
    <col min="10499" max="10499" width="15.42578125" style="131" bestFit="1" customWidth="1"/>
    <col min="10500" max="10502" width="9.140625" style="131"/>
    <col min="10503" max="10503" width="11.42578125" style="131" bestFit="1" customWidth="1"/>
    <col min="10504" max="10749" width="9.140625" style="131"/>
    <col min="10750" max="10750" width="4.5703125" style="131" customWidth="1"/>
    <col min="10751" max="10751" width="43.140625" style="131" customWidth="1"/>
    <col min="10752" max="10752" width="9" style="131" customWidth="1"/>
    <col min="10753" max="10753" width="6.140625" style="131" customWidth="1"/>
    <col min="10754" max="10754" width="10.85546875" style="131" customWidth="1"/>
    <col min="10755" max="10755" width="15.42578125" style="131" bestFit="1" customWidth="1"/>
    <col min="10756" max="10758" width="9.140625" style="131"/>
    <col min="10759" max="10759" width="11.42578125" style="131" bestFit="1" customWidth="1"/>
    <col min="10760" max="11005" width="9.140625" style="131"/>
    <col min="11006" max="11006" width="4.5703125" style="131" customWidth="1"/>
    <col min="11007" max="11007" width="43.140625" style="131" customWidth="1"/>
    <col min="11008" max="11008" width="9" style="131" customWidth="1"/>
    <col min="11009" max="11009" width="6.140625" style="131" customWidth="1"/>
    <col min="11010" max="11010" width="10.85546875" style="131" customWidth="1"/>
    <col min="11011" max="11011" width="15.42578125" style="131" bestFit="1" customWidth="1"/>
    <col min="11012" max="11014" width="9.140625" style="131"/>
    <col min="11015" max="11015" width="11.42578125" style="131" bestFit="1" customWidth="1"/>
    <col min="11016" max="11261" width="9.140625" style="131"/>
    <col min="11262" max="11262" width="4.5703125" style="131" customWidth="1"/>
    <col min="11263" max="11263" width="43.140625" style="131" customWidth="1"/>
    <col min="11264" max="11264" width="9" style="131" customWidth="1"/>
    <col min="11265" max="11265" width="6.140625" style="131" customWidth="1"/>
    <col min="11266" max="11266" width="10.85546875" style="131" customWidth="1"/>
    <col min="11267" max="11267" width="15.42578125" style="131" bestFit="1" customWidth="1"/>
    <col min="11268" max="11270" width="9.140625" style="131"/>
    <col min="11271" max="11271" width="11.42578125" style="131" bestFit="1" customWidth="1"/>
    <col min="11272" max="11517" width="9.140625" style="131"/>
    <col min="11518" max="11518" width="4.5703125" style="131" customWidth="1"/>
    <col min="11519" max="11519" width="43.140625" style="131" customWidth="1"/>
    <col min="11520" max="11520" width="9" style="131" customWidth="1"/>
    <col min="11521" max="11521" width="6.140625" style="131" customWidth="1"/>
    <col min="11522" max="11522" width="10.85546875" style="131" customWidth="1"/>
    <col min="11523" max="11523" width="15.42578125" style="131" bestFit="1" customWidth="1"/>
    <col min="11524" max="11526" width="9.140625" style="131"/>
    <col min="11527" max="11527" width="11.42578125" style="131" bestFit="1" customWidth="1"/>
    <col min="11528" max="11773" width="9.140625" style="131"/>
    <col min="11774" max="11774" width="4.5703125" style="131" customWidth="1"/>
    <col min="11775" max="11775" width="43.140625" style="131" customWidth="1"/>
    <col min="11776" max="11776" width="9" style="131" customWidth="1"/>
    <col min="11777" max="11777" width="6.140625" style="131" customWidth="1"/>
    <col min="11778" max="11778" width="10.85546875" style="131" customWidth="1"/>
    <col min="11779" max="11779" width="15.42578125" style="131" bestFit="1" customWidth="1"/>
    <col min="11780" max="11782" width="9.140625" style="131"/>
    <col min="11783" max="11783" width="11.42578125" style="131" bestFit="1" customWidth="1"/>
    <col min="11784" max="12029" width="9.140625" style="131"/>
    <col min="12030" max="12030" width="4.5703125" style="131" customWidth="1"/>
    <col min="12031" max="12031" width="43.140625" style="131" customWidth="1"/>
    <col min="12032" max="12032" width="9" style="131" customWidth="1"/>
    <col min="12033" max="12033" width="6.140625" style="131" customWidth="1"/>
    <col min="12034" max="12034" width="10.85546875" style="131" customWidth="1"/>
    <col min="12035" max="12035" width="15.42578125" style="131" bestFit="1" customWidth="1"/>
    <col min="12036" max="12038" width="9.140625" style="131"/>
    <col min="12039" max="12039" width="11.42578125" style="131" bestFit="1" customWidth="1"/>
    <col min="12040" max="12285" width="9.140625" style="131"/>
    <col min="12286" max="12286" width="4.5703125" style="131" customWidth="1"/>
    <col min="12287" max="12287" width="43.140625" style="131" customWidth="1"/>
    <col min="12288" max="12288" width="9" style="131" customWidth="1"/>
    <col min="12289" max="12289" width="6.140625" style="131" customWidth="1"/>
    <col min="12290" max="12290" width="10.85546875" style="131" customWidth="1"/>
    <col min="12291" max="12291" width="15.42578125" style="131" bestFit="1" customWidth="1"/>
    <col min="12292" max="12294" width="9.140625" style="131"/>
    <col min="12295" max="12295" width="11.42578125" style="131" bestFit="1" customWidth="1"/>
    <col min="12296" max="12541" width="9.140625" style="131"/>
    <col min="12542" max="12542" width="4.5703125" style="131" customWidth="1"/>
    <col min="12543" max="12543" width="43.140625" style="131" customWidth="1"/>
    <col min="12544" max="12544" width="9" style="131" customWidth="1"/>
    <col min="12545" max="12545" width="6.140625" style="131" customWidth="1"/>
    <col min="12546" max="12546" width="10.85546875" style="131" customWidth="1"/>
    <col min="12547" max="12547" width="15.42578125" style="131" bestFit="1" customWidth="1"/>
    <col min="12548" max="12550" width="9.140625" style="131"/>
    <col min="12551" max="12551" width="11.42578125" style="131" bestFit="1" customWidth="1"/>
    <col min="12552" max="12797" width="9.140625" style="131"/>
    <col min="12798" max="12798" width="4.5703125" style="131" customWidth="1"/>
    <col min="12799" max="12799" width="43.140625" style="131" customWidth="1"/>
    <col min="12800" max="12800" width="9" style="131" customWidth="1"/>
    <col min="12801" max="12801" width="6.140625" style="131" customWidth="1"/>
    <col min="12802" max="12802" width="10.85546875" style="131" customWidth="1"/>
    <col min="12803" max="12803" width="15.42578125" style="131" bestFit="1" customWidth="1"/>
    <col min="12804" max="12806" width="9.140625" style="131"/>
    <col min="12807" max="12807" width="11.42578125" style="131" bestFit="1" customWidth="1"/>
    <col min="12808" max="13053" width="9.140625" style="131"/>
    <col min="13054" max="13054" width="4.5703125" style="131" customWidth="1"/>
    <col min="13055" max="13055" width="43.140625" style="131" customWidth="1"/>
    <col min="13056" max="13056" width="9" style="131" customWidth="1"/>
    <col min="13057" max="13057" width="6.140625" style="131" customWidth="1"/>
    <col min="13058" max="13058" width="10.85546875" style="131" customWidth="1"/>
    <col min="13059" max="13059" width="15.42578125" style="131" bestFit="1" customWidth="1"/>
    <col min="13060" max="13062" width="9.140625" style="131"/>
    <col min="13063" max="13063" width="11.42578125" style="131" bestFit="1" customWidth="1"/>
    <col min="13064" max="13309" width="9.140625" style="131"/>
    <col min="13310" max="13310" width="4.5703125" style="131" customWidth="1"/>
    <col min="13311" max="13311" width="43.140625" style="131" customWidth="1"/>
    <col min="13312" max="13312" width="9" style="131" customWidth="1"/>
    <col min="13313" max="13313" width="6.140625" style="131" customWidth="1"/>
    <col min="13314" max="13314" width="10.85546875" style="131" customWidth="1"/>
    <col min="13315" max="13315" width="15.42578125" style="131" bestFit="1" customWidth="1"/>
    <col min="13316" max="13318" width="9.140625" style="131"/>
    <col min="13319" max="13319" width="11.42578125" style="131" bestFit="1" customWidth="1"/>
    <col min="13320" max="13565" width="9.140625" style="131"/>
    <col min="13566" max="13566" width="4.5703125" style="131" customWidth="1"/>
    <col min="13567" max="13567" width="43.140625" style="131" customWidth="1"/>
    <col min="13568" max="13568" width="9" style="131" customWidth="1"/>
    <col min="13569" max="13569" width="6.140625" style="131" customWidth="1"/>
    <col min="13570" max="13570" width="10.85546875" style="131" customWidth="1"/>
    <col min="13571" max="13571" width="15.42578125" style="131" bestFit="1" customWidth="1"/>
    <col min="13572" max="13574" width="9.140625" style="131"/>
    <col min="13575" max="13575" width="11.42578125" style="131" bestFit="1" customWidth="1"/>
    <col min="13576" max="13821" width="9.140625" style="131"/>
    <col min="13822" max="13822" width="4.5703125" style="131" customWidth="1"/>
    <col min="13823" max="13823" width="43.140625" style="131" customWidth="1"/>
    <col min="13824" max="13824" width="9" style="131" customWidth="1"/>
    <col min="13825" max="13825" width="6.140625" style="131" customWidth="1"/>
    <col min="13826" max="13826" width="10.85546875" style="131" customWidth="1"/>
    <col min="13827" max="13827" width="15.42578125" style="131" bestFit="1" customWidth="1"/>
    <col min="13828" max="13830" width="9.140625" style="131"/>
    <col min="13831" max="13831" width="11.42578125" style="131" bestFit="1" customWidth="1"/>
    <col min="13832" max="14077" width="9.140625" style="131"/>
    <col min="14078" max="14078" width="4.5703125" style="131" customWidth="1"/>
    <col min="14079" max="14079" width="43.140625" style="131" customWidth="1"/>
    <col min="14080" max="14080" width="9" style="131" customWidth="1"/>
    <col min="14081" max="14081" width="6.140625" style="131" customWidth="1"/>
    <col min="14082" max="14082" width="10.85546875" style="131" customWidth="1"/>
    <col min="14083" max="14083" width="15.42578125" style="131" bestFit="1" customWidth="1"/>
    <col min="14084" max="14086" width="9.140625" style="131"/>
    <col min="14087" max="14087" width="11.42578125" style="131" bestFit="1" customWidth="1"/>
    <col min="14088" max="14333" width="9.140625" style="131"/>
    <col min="14334" max="14334" width="4.5703125" style="131" customWidth="1"/>
    <col min="14335" max="14335" width="43.140625" style="131" customWidth="1"/>
    <col min="14336" max="14336" width="9" style="131" customWidth="1"/>
    <col min="14337" max="14337" width="6.140625" style="131" customWidth="1"/>
    <col min="14338" max="14338" width="10.85546875" style="131" customWidth="1"/>
    <col min="14339" max="14339" width="15.42578125" style="131" bestFit="1" customWidth="1"/>
    <col min="14340" max="14342" width="9.140625" style="131"/>
    <col min="14343" max="14343" width="11.42578125" style="131" bestFit="1" customWidth="1"/>
    <col min="14344" max="14589" width="9.140625" style="131"/>
    <col min="14590" max="14590" width="4.5703125" style="131" customWidth="1"/>
    <col min="14591" max="14591" width="43.140625" style="131" customWidth="1"/>
    <col min="14592" max="14592" width="9" style="131" customWidth="1"/>
    <col min="14593" max="14593" width="6.140625" style="131" customWidth="1"/>
    <col min="14594" max="14594" width="10.85546875" style="131" customWidth="1"/>
    <col min="14595" max="14595" width="15.42578125" style="131" bestFit="1" customWidth="1"/>
    <col min="14596" max="14598" width="9.140625" style="131"/>
    <col min="14599" max="14599" width="11.42578125" style="131" bestFit="1" customWidth="1"/>
    <col min="14600" max="14845" width="9.140625" style="131"/>
    <col min="14846" max="14846" width="4.5703125" style="131" customWidth="1"/>
    <col min="14847" max="14847" width="43.140625" style="131" customWidth="1"/>
    <col min="14848" max="14848" width="9" style="131" customWidth="1"/>
    <col min="14849" max="14849" width="6.140625" style="131" customWidth="1"/>
    <col min="14850" max="14850" width="10.85546875" style="131" customWidth="1"/>
    <col min="14851" max="14851" width="15.42578125" style="131" bestFit="1" customWidth="1"/>
    <col min="14852" max="14854" width="9.140625" style="131"/>
    <col min="14855" max="14855" width="11.42578125" style="131" bestFit="1" customWidth="1"/>
    <col min="14856" max="15101" width="9.140625" style="131"/>
    <col min="15102" max="15102" width="4.5703125" style="131" customWidth="1"/>
    <col min="15103" max="15103" width="43.140625" style="131" customWidth="1"/>
    <col min="15104" max="15104" width="9" style="131" customWidth="1"/>
    <col min="15105" max="15105" width="6.140625" style="131" customWidth="1"/>
    <col min="15106" max="15106" width="10.85546875" style="131" customWidth="1"/>
    <col min="15107" max="15107" width="15.42578125" style="131" bestFit="1" customWidth="1"/>
    <col min="15108" max="15110" width="9.140625" style="131"/>
    <col min="15111" max="15111" width="11.42578125" style="131" bestFit="1" customWidth="1"/>
    <col min="15112" max="15357" width="9.140625" style="131"/>
    <col min="15358" max="15358" width="4.5703125" style="131" customWidth="1"/>
    <col min="15359" max="15359" width="43.140625" style="131" customWidth="1"/>
    <col min="15360" max="15360" width="9" style="131" customWidth="1"/>
    <col min="15361" max="15361" width="6.140625" style="131" customWidth="1"/>
    <col min="15362" max="15362" width="10.85546875" style="131" customWidth="1"/>
    <col min="15363" max="15363" width="15.42578125" style="131" bestFit="1" customWidth="1"/>
    <col min="15364" max="15366" width="9.140625" style="131"/>
    <col min="15367" max="15367" width="11.42578125" style="131" bestFit="1" customWidth="1"/>
    <col min="15368" max="15613" width="9.140625" style="131"/>
    <col min="15614" max="15614" width="4.5703125" style="131" customWidth="1"/>
    <col min="15615" max="15615" width="43.140625" style="131" customWidth="1"/>
    <col min="15616" max="15616" width="9" style="131" customWidth="1"/>
    <col min="15617" max="15617" width="6.140625" style="131" customWidth="1"/>
    <col min="15618" max="15618" width="10.85546875" style="131" customWidth="1"/>
    <col min="15619" max="15619" width="15.42578125" style="131" bestFit="1" customWidth="1"/>
    <col min="15620" max="15622" width="9.140625" style="131"/>
    <col min="15623" max="15623" width="11.42578125" style="131" bestFit="1" customWidth="1"/>
    <col min="15624" max="15869" width="9.140625" style="131"/>
    <col min="15870" max="15870" width="4.5703125" style="131" customWidth="1"/>
    <col min="15871" max="15871" width="43.140625" style="131" customWidth="1"/>
    <col min="15872" max="15872" width="9" style="131" customWidth="1"/>
    <col min="15873" max="15873" width="6.140625" style="131" customWidth="1"/>
    <col min="15874" max="15874" width="10.85546875" style="131" customWidth="1"/>
    <col min="15875" max="15875" width="15.42578125" style="131" bestFit="1" customWidth="1"/>
    <col min="15876" max="15878" width="9.140625" style="131"/>
    <col min="15879" max="15879" width="11.42578125" style="131" bestFit="1" customWidth="1"/>
    <col min="15880" max="16125" width="9.140625" style="131"/>
    <col min="16126" max="16126" width="4.5703125" style="131" customWidth="1"/>
    <col min="16127" max="16127" width="43.140625" style="131" customWidth="1"/>
    <col min="16128" max="16128" width="9" style="131" customWidth="1"/>
    <col min="16129" max="16129" width="6.140625" style="131" customWidth="1"/>
    <col min="16130" max="16130" width="10.85546875" style="131" customWidth="1"/>
    <col min="16131" max="16131" width="15.42578125" style="131" bestFit="1" customWidth="1"/>
    <col min="16132" max="16134" width="9.140625" style="131"/>
    <col min="16135" max="16135" width="11.42578125" style="131" bestFit="1" customWidth="1"/>
    <col min="16136" max="16380" width="9.140625" style="131"/>
    <col min="16381" max="16384" width="9.140625" style="131" customWidth="1"/>
  </cols>
  <sheetData>
    <row r="1" spans="1:17" s="118" customFormat="1" ht="15" customHeight="1">
      <c r="A1" s="363" t="s">
        <v>153</v>
      </c>
      <c r="B1" s="113" t="s">
        <v>189</v>
      </c>
      <c r="C1" s="202" t="s">
        <v>46</v>
      </c>
      <c r="D1" s="115" t="s">
        <v>47</v>
      </c>
      <c r="E1" s="203" t="s">
        <v>48</v>
      </c>
      <c r="F1" s="278" t="s">
        <v>190</v>
      </c>
      <c r="H1" s="131"/>
      <c r="I1" s="131"/>
      <c r="J1" s="131"/>
      <c r="K1" s="131"/>
      <c r="L1" s="131"/>
      <c r="M1" s="131"/>
      <c r="N1" s="131"/>
      <c r="O1" s="131"/>
      <c r="P1" s="131"/>
      <c r="Q1" s="131"/>
    </row>
    <row r="2" spans="1:17" ht="15" customHeight="1">
      <c r="B2" s="120" t="s">
        <v>599</v>
      </c>
    </row>
    <row r="3" spans="1:17" ht="15" customHeight="1">
      <c r="B3" s="111"/>
    </row>
    <row r="4" spans="1:17" ht="15" customHeight="1">
      <c r="B4" s="120" t="s">
        <v>559</v>
      </c>
    </row>
    <row r="5" spans="1:17" ht="13.9" customHeight="1">
      <c r="B5" s="120"/>
    </row>
    <row r="6" spans="1:17" ht="15" customHeight="1">
      <c r="B6" s="205" t="s">
        <v>577</v>
      </c>
    </row>
    <row r="7" spans="1:17" ht="15" customHeight="1">
      <c r="B7" s="141" t="s">
        <v>191</v>
      </c>
    </row>
    <row r="8" spans="1:17" ht="15" customHeight="1">
      <c r="B8" s="139" t="s">
        <v>192</v>
      </c>
    </row>
    <row r="9" spans="1:17" ht="15" customHeight="1">
      <c r="A9" s="745" t="s">
        <v>49</v>
      </c>
      <c r="B9" s="134" t="s">
        <v>584</v>
      </c>
      <c r="C9" s="145">
        <v>5</v>
      </c>
      <c r="D9" s="128" t="s">
        <v>51</v>
      </c>
      <c r="F9" s="417"/>
    </row>
    <row r="10" spans="1:17" ht="15" customHeight="1">
      <c r="F10" s="417"/>
    </row>
    <row r="11" spans="1:17" ht="15" customHeight="1">
      <c r="A11" s="745" t="s">
        <v>50</v>
      </c>
      <c r="B11" s="134" t="s">
        <v>585</v>
      </c>
      <c r="C11" s="145">
        <v>5</v>
      </c>
      <c r="D11" s="128" t="s">
        <v>51</v>
      </c>
      <c r="F11" s="417"/>
    </row>
    <row r="12" spans="1:17" ht="15" customHeight="1">
      <c r="B12" s="139"/>
      <c r="F12" s="417"/>
    </row>
    <row r="13" spans="1:17" ht="15" customHeight="1">
      <c r="A13" s="745" t="s">
        <v>52</v>
      </c>
      <c r="B13" s="134" t="s">
        <v>193</v>
      </c>
      <c r="F13" s="417"/>
    </row>
    <row r="14" spans="1:17" ht="15" customHeight="1">
      <c r="B14" s="134" t="s">
        <v>194</v>
      </c>
      <c r="C14" s="145">
        <v>736</v>
      </c>
      <c r="D14" s="128" t="s">
        <v>575</v>
      </c>
      <c r="F14" s="417"/>
    </row>
    <row r="15" spans="1:17" ht="15" customHeight="1">
      <c r="F15" s="417"/>
    </row>
    <row r="16" spans="1:17" ht="15" customHeight="1">
      <c r="B16" s="139" t="s">
        <v>195</v>
      </c>
      <c r="F16" s="417"/>
    </row>
    <row r="17" spans="1:6" ht="15" customHeight="1">
      <c r="A17" s="745" t="s">
        <v>53</v>
      </c>
      <c r="B17" s="735" t="s">
        <v>196</v>
      </c>
      <c r="F17" s="417"/>
    </row>
    <row r="18" spans="1:6" ht="15" customHeight="1">
      <c r="B18" s="735" t="s">
        <v>197</v>
      </c>
      <c r="C18" s="145">
        <v>2957</v>
      </c>
      <c r="D18" s="128" t="s">
        <v>575</v>
      </c>
      <c r="F18" s="417"/>
    </row>
    <row r="19" spans="1:6" ht="15" customHeight="1">
      <c r="B19" s="735"/>
      <c r="F19" s="417"/>
    </row>
    <row r="20" spans="1:6" ht="15" customHeight="1">
      <c r="F20" s="417"/>
    </row>
    <row r="21" spans="1:6" ht="15" customHeight="1">
      <c r="A21" s="745" t="s">
        <v>54</v>
      </c>
      <c r="B21" s="134" t="s">
        <v>659</v>
      </c>
      <c r="F21" s="417"/>
    </row>
    <row r="22" spans="1:6" ht="15" customHeight="1">
      <c r="B22" s="134" t="s">
        <v>660</v>
      </c>
      <c r="F22" s="417"/>
    </row>
    <row r="23" spans="1:6" ht="15" customHeight="1">
      <c r="B23" s="134" t="s">
        <v>560</v>
      </c>
      <c r="C23" s="145">
        <v>2794</v>
      </c>
      <c r="D23" s="128" t="s">
        <v>574</v>
      </c>
      <c r="F23" s="417"/>
    </row>
    <row r="24" spans="1:6" ht="15" customHeight="1">
      <c r="F24" s="417"/>
    </row>
    <row r="25" spans="1:6" ht="15" customHeight="1">
      <c r="A25" s="745" t="s">
        <v>55</v>
      </c>
      <c r="B25" s="134" t="s">
        <v>661</v>
      </c>
      <c r="C25" s="145">
        <v>858</v>
      </c>
      <c r="D25" s="128" t="s">
        <v>574</v>
      </c>
      <c r="F25" s="417"/>
    </row>
    <row r="26" spans="1:6" ht="15" customHeight="1">
      <c r="F26" s="417"/>
    </row>
    <row r="27" spans="1:6" ht="15" customHeight="1">
      <c r="A27" s="745" t="s">
        <v>56</v>
      </c>
      <c r="B27" s="134" t="s">
        <v>662</v>
      </c>
      <c r="D27" s="128" t="s">
        <v>574</v>
      </c>
      <c r="F27" s="417"/>
    </row>
    <row r="28" spans="1:6" ht="15" customHeight="1">
      <c r="F28" s="417"/>
    </row>
    <row r="29" spans="1:6" ht="15" customHeight="1">
      <c r="A29" s="745" t="s">
        <v>57</v>
      </c>
      <c r="B29" s="134" t="s">
        <v>198</v>
      </c>
      <c r="F29" s="417"/>
    </row>
    <row r="30" spans="1:6" ht="15" customHeight="1">
      <c r="B30" s="134" t="s">
        <v>567</v>
      </c>
      <c r="C30" s="145">
        <v>10</v>
      </c>
      <c r="D30" s="128" t="s">
        <v>574</v>
      </c>
      <c r="F30" s="417"/>
    </row>
    <row r="31" spans="1:6" ht="15" customHeight="1">
      <c r="F31" s="417"/>
    </row>
    <row r="32" spans="1:6" ht="15" customHeight="1">
      <c r="B32" s="134" t="s">
        <v>199</v>
      </c>
      <c r="F32" s="417"/>
    </row>
    <row r="33" spans="1:9" ht="15" customHeight="1">
      <c r="A33" s="745" t="s">
        <v>58</v>
      </c>
      <c r="B33" s="134" t="s">
        <v>200</v>
      </c>
      <c r="C33" s="145">
        <v>579</v>
      </c>
      <c r="D33" s="128" t="s">
        <v>574</v>
      </c>
      <c r="F33" s="417"/>
      <c r="I33" s="135"/>
    </row>
    <row r="34" spans="1:9" ht="15" customHeight="1">
      <c r="F34" s="417"/>
    </row>
    <row r="35" spans="1:9" ht="15" customHeight="1">
      <c r="B35" s="134" t="s">
        <v>201</v>
      </c>
      <c r="F35" s="417"/>
    </row>
    <row r="36" spans="1:9" ht="15" customHeight="1">
      <c r="A36" s="745" t="s">
        <v>59</v>
      </c>
      <c r="B36" s="134" t="s">
        <v>586</v>
      </c>
      <c r="F36" s="417"/>
    </row>
    <row r="37" spans="1:9" ht="15" customHeight="1">
      <c r="B37" s="134" t="s">
        <v>587</v>
      </c>
      <c r="C37" s="145">
        <v>2074</v>
      </c>
      <c r="D37" s="128" t="s">
        <v>574</v>
      </c>
      <c r="F37" s="417"/>
    </row>
    <row r="38" spans="1:9" ht="15" customHeight="1">
      <c r="F38" s="417"/>
    </row>
    <row r="39" spans="1:9" ht="15" customHeight="1">
      <c r="A39" s="745" t="s">
        <v>60</v>
      </c>
      <c r="B39" s="134" t="s">
        <v>663</v>
      </c>
      <c r="F39" s="417"/>
    </row>
    <row r="40" spans="1:9" ht="15" customHeight="1">
      <c r="B40" s="134" t="s">
        <v>664</v>
      </c>
      <c r="C40" s="145">
        <v>368</v>
      </c>
      <c r="D40" s="128" t="s">
        <v>574</v>
      </c>
      <c r="F40" s="417"/>
    </row>
    <row r="41" spans="1:9" ht="15" customHeight="1">
      <c r="F41" s="417"/>
    </row>
    <row r="42" spans="1:9" ht="15" customHeight="1">
      <c r="A42" s="745" t="s">
        <v>61</v>
      </c>
      <c r="B42" s="134" t="s">
        <v>1668</v>
      </c>
      <c r="F42" s="417"/>
    </row>
    <row r="43" spans="1:9" ht="15" customHeight="1">
      <c r="B43" s="134" t="s">
        <v>1669</v>
      </c>
      <c r="F43" s="417"/>
    </row>
    <row r="44" spans="1:9" ht="15" customHeight="1">
      <c r="B44" s="134" t="s">
        <v>1670</v>
      </c>
      <c r="C44" s="145">
        <v>245</v>
      </c>
      <c r="D44" s="128" t="s">
        <v>574</v>
      </c>
      <c r="F44" s="417"/>
    </row>
    <row r="45" spans="1:9" ht="15" customHeight="1">
      <c r="F45" s="417"/>
    </row>
    <row r="46" spans="1:9" ht="15" customHeight="1">
      <c r="A46" s="745" t="s">
        <v>62</v>
      </c>
      <c r="B46" s="134" t="s">
        <v>1667</v>
      </c>
      <c r="F46" s="417"/>
    </row>
    <row r="47" spans="1:9" ht="15" customHeight="1">
      <c r="B47" s="134" t="s">
        <v>665</v>
      </c>
      <c r="F47" s="417"/>
    </row>
    <row r="48" spans="1:9" ht="15" customHeight="1">
      <c r="B48" s="134" t="s">
        <v>666</v>
      </c>
      <c r="C48" s="145">
        <v>184</v>
      </c>
      <c r="D48" s="128" t="s">
        <v>575</v>
      </c>
      <c r="F48" s="417"/>
    </row>
    <row r="49" spans="1:6" ht="15" customHeight="1">
      <c r="F49" s="417"/>
    </row>
    <row r="50" spans="1:6" ht="15" customHeight="1">
      <c r="F50" s="417"/>
    </row>
    <row r="51" spans="1:6" ht="15" customHeight="1">
      <c r="F51" s="417"/>
    </row>
    <row r="52" spans="1:6" ht="15" customHeight="1">
      <c r="F52" s="417"/>
    </row>
    <row r="53" spans="1:6" ht="15" customHeight="1">
      <c r="F53" s="417"/>
    </row>
    <row r="54" spans="1:6" ht="15" customHeight="1">
      <c r="F54" s="417"/>
    </row>
    <row r="55" spans="1:6" ht="15" customHeight="1">
      <c r="B55" s="147" t="s">
        <v>1481</v>
      </c>
      <c r="F55" s="743"/>
    </row>
    <row r="56" spans="1:6" ht="15" customHeight="1">
      <c r="A56" s="746"/>
      <c r="B56" s="331"/>
      <c r="C56" s="328"/>
      <c r="D56" s="329"/>
      <c r="E56" s="330"/>
      <c r="F56" s="742"/>
    </row>
    <row r="57" spans="1:6" ht="15" customHeight="1">
      <c r="A57" s="748"/>
      <c r="B57" s="392"/>
      <c r="C57" s="336"/>
      <c r="D57" s="337"/>
      <c r="E57" s="338"/>
      <c r="F57" s="743"/>
    </row>
    <row r="58" spans="1:6" ht="15" customHeight="1">
      <c r="B58" s="147" t="s">
        <v>1482</v>
      </c>
      <c r="F58" s="742"/>
    </row>
    <row r="59" spans="1:6" ht="15" customHeight="1">
      <c r="F59" s="417"/>
    </row>
    <row r="60" spans="1:6" ht="15" customHeight="1">
      <c r="B60" s="134" t="s">
        <v>201</v>
      </c>
      <c r="F60" s="417"/>
    </row>
    <row r="61" spans="1:6" ht="15" customHeight="1">
      <c r="B61" s="134" t="s">
        <v>588</v>
      </c>
      <c r="C61" s="156">
        <v>645</v>
      </c>
      <c r="D61" s="128" t="s">
        <v>574</v>
      </c>
      <c r="F61" s="417"/>
    </row>
    <row r="62" spans="1:6" ht="15" customHeight="1">
      <c r="A62" s="745" t="s">
        <v>49</v>
      </c>
      <c r="B62" s="134" t="s">
        <v>582</v>
      </c>
      <c r="F62" s="417"/>
    </row>
    <row r="63" spans="1:6" ht="15" customHeight="1">
      <c r="F63" s="417"/>
    </row>
    <row r="64" spans="1:6" ht="15" customHeight="1">
      <c r="B64" s="139" t="s">
        <v>553</v>
      </c>
      <c r="F64" s="417"/>
    </row>
    <row r="65" spans="1:17" ht="15" customHeight="1">
      <c r="A65" s="745" t="s">
        <v>50</v>
      </c>
      <c r="B65" s="134" t="s">
        <v>594</v>
      </c>
      <c r="F65" s="417"/>
    </row>
    <row r="66" spans="1:17" ht="15" customHeight="1">
      <c r="B66" s="134" t="s">
        <v>595</v>
      </c>
      <c r="F66" s="417"/>
    </row>
    <row r="67" spans="1:17" ht="15" customHeight="1">
      <c r="B67" s="134" t="s">
        <v>596</v>
      </c>
      <c r="C67" s="145">
        <v>123</v>
      </c>
      <c r="D67" s="128" t="s">
        <v>575</v>
      </c>
      <c r="F67" s="417"/>
    </row>
    <row r="68" spans="1:17" ht="15" customHeight="1">
      <c r="F68" s="417"/>
    </row>
    <row r="69" spans="1:17" s="143" customFormat="1" ht="15" customHeight="1">
      <c r="A69" s="745"/>
      <c r="B69" s="111" t="s">
        <v>570</v>
      </c>
      <c r="C69" s="145"/>
      <c r="D69" s="128"/>
      <c r="E69" s="160"/>
      <c r="F69" s="417"/>
      <c r="G69" s="131"/>
      <c r="H69" s="131"/>
      <c r="I69" s="131"/>
      <c r="J69" s="131"/>
      <c r="K69" s="131"/>
      <c r="L69" s="131"/>
      <c r="M69" s="131"/>
      <c r="N69" s="131"/>
      <c r="O69" s="131"/>
      <c r="P69" s="131"/>
      <c r="Q69" s="131"/>
    </row>
    <row r="70" spans="1:17" s="143" customFormat="1" ht="15" customHeight="1">
      <c r="A70" s="745"/>
      <c r="B70" s="111" t="s">
        <v>578</v>
      </c>
      <c r="C70" s="145"/>
      <c r="D70" s="128"/>
      <c r="E70" s="160"/>
      <c r="F70" s="417"/>
      <c r="G70" s="131"/>
      <c r="H70" s="131"/>
      <c r="I70" s="131"/>
      <c r="J70" s="131"/>
      <c r="K70" s="131"/>
      <c r="L70" s="131"/>
      <c r="M70" s="131"/>
      <c r="N70" s="131"/>
      <c r="O70" s="131"/>
      <c r="P70" s="131"/>
      <c r="Q70" s="131"/>
    </row>
    <row r="71" spans="1:17" s="143" customFormat="1" ht="15" customHeight="1">
      <c r="A71" s="745"/>
      <c r="B71" s="111" t="s">
        <v>572</v>
      </c>
      <c r="C71" s="145"/>
      <c r="D71" s="128"/>
      <c r="E71" s="160"/>
      <c r="F71" s="417"/>
      <c r="G71" s="131"/>
      <c r="H71" s="131"/>
      <c r="I71" s="131"/>
      <c r="J71" s="131"/>
      <c r="K71" s="131"/>
      <c r="L71" s="131"/>
      <c r="M71" s="131"/>
      <c r="N71" s="131"/>
      <c r="O71" s="131"/>
      <c r="P71" s="131"/>
      <c r="Q71" s="131"/>
    </row>
    <row r="72" spans="1:17" s="143" customFormat="1" ht="15" customHeight="1">
      <c r="A72" s="745"/>
      <c r="B72" s="111" t="s">
        <v>573</v>
      </c>
      <c r="C72" s="145"/>
      <c r="D72" s="128"/>
      <c r="E72" s="160"/>
      <c r="F72" s="417"/>
      <c r="G72" s="131"/>
      <c r="H72" s="131"/>
      <c r="I72" s="131"/>
      <c r="J72" s="131"/>
      <c r="K72" s="131"/>
      <c r="L72" s="131"/>
      <c r="M72" s="131"/>
      <c r="N72" s="131"/>
      <c r="O72" s="131"/>
      <c r="P72" s="131"/>
      <c r="Q72" s="131"/>
    </row>
    <row r="73" spans="1:17" s="143" customFormat="1" ht="15" customHeight="1">
      <c r="A73" s="745"/>
      <c r="B73" s="133" t="s">
        <v>552</v>
      </c>
      <c r="C73" s="145"/>
      <c r="D73" s="128"/>
      <c r="E73" s="160"/>
      <c r="F73" s="417"/>
      <c r="G73" s="131"/>
      <c r="H73" s="131"/>
      <c r="I73" s="131"/>
      <c r="J73" s="131"/>
      <c r="K73" s="131"/>
      <c r="L73" s="131"/>
      <c r="M73" s="131"/>
      <c r="N73" s="131"/>
      <c r="O73" s="131"/>
      <c r="P73" s="131"/>
      <c r="Q73" s="131"/>
    </row>
    <row r="74" spans="1:17" s="143" customFormat="1" ht="15" customHeight="1">
      <c r="A74" s="745"/>
      <c r="B74" s="133" t="s">
        <v>545</v>
      </c>
      <c r="C74" s="145"/>
      <c r="D74" s="128"/>
      <c r="E74" s="160"/>
      <c r="F74" s="417"/>
      <c r="G74" s="131"/>
      <c r="H74" s="131"/>
      <c r="I74" s="131"/>
      <c r="J74" s="131"/>
      <c r="K74" s="131"/>
      <c r="L74" s="131"/>
      <c r="M74" s="131"/>
      <c r="N74" s="131"/>
      <c r="O74" s="131"/>
      <c r="P74" s="131"/>
      <c r="Q74" s="131"/>
    </row>
    <row r="75" spans="1:17" s="143" customFormat="1" ht="15" customHeight="1">
      <c r="A75" s="745" t="s">
        <v>52</v>
      </c>
      <c r="B75" s="134" t="s">
        <v>203</v>
      </c>
      <c r="C75" s="145"/>
      <c r="D75" s="128"/>
      <c r="E75" s="160"/>
      <c r="F75" s="417"/>
      <c r="G75" s="131"/>
      <c r="H75" s="131"/>
      <c r="I75" s="131"/>
      <c r="J75" s="131"/>
      <c r="K75" s="131"/>
      <c r="L75" s="131"/>
      <c r="M75" s="131"/>
      <c r="N75" s="131"/>
      <c r="O75" s="131"/>
      <c r="P75" s="131"/>
      <c r="Q75" s="131"/>
    </row>
    <row r="76" spans="1:17" s="143" customFormat="1" ht="15" customHeight="1">
      <c r="A76" s="745"/>
      <c r="B76" s="134" t="s">
        <v>204</v>
      </c>
      <c r="C76" s="145">
        <v>9</v>
      </c>
      <c r="D76" s="128" t="s">
        <v>43</v>
      </c>
      <c r="E76" s="160"/>
      <c r="F76" s="417"/>
      <c r="G76" s="131"/>
      <c r="H76" s="131"/>
      <c r="I76" s="131"/>
      <c r="J76" s="131"/>
      <c r="K76" s="131"/>
      <c r="L76" s="131"/>
      <c r="M76" s="131"/>
      <c r="N76" s="131"/>
      <c r="O76" s="131"/>
      <c r="P76" s="131"/>
      <c r="Q76" s="131"/>
    </row>
    <row r="77" spans="1:17" s="143" customFormat="1" ht="15" customHeight="1">
      <c r="A77" s="745"/>
      <c r="B77" s="134"/>
      <c r="C77" s="145"/>
      <c r="D77" s="128"/>
      <c r="E77" s="160"/>
      <c r="F77" s="417"/>
      <c r="G77" s="131"/>
      <c r="H77" s="131"/>
      <c r="I77" s="131"/>
      <c r="J77" s="131"/>
      <c r="K77" s="131"/>
      <c r="L77" s="131"/>
      <c r="M77" s="131"/>
      <c r="N77" s="131"/>
      <c r="O77" s="131"/>
      <c r="P77" s="131"/>
      <c r="Q77" s="131"/>
    </row>
    <row r="78" spans="1:17" s="143" customFormat="1" ht="15" customHeight="1">
      <c r="A78" s="745"/>
      <c r="B78" s="133" t="s">
        <v>1464</v>
      </c>
      <c r="C78" s="145"/>
      <c r="D78" s="128"/>
      <c r="E78" s="160"/>
      <c r="F78" s="417"/>
      <c r="G78" s="131"/>
      <c r="H78" s="131"/>
      <c r="I78" s="131"/>
      <c r="J78" s="131"/>
      <c r="K78" s="131"/>
      <c r="L78" s="131"/>
      <c r="M78" s="131"/>
      <c r="N78" s="131"/>
      <c r="O78" s="131"/>
      <c r="P78" s="131"/>
      <c r="Q78" s="131"/>
    </row>
    <row r="79" spans="1:17" s="143" customFormat="1" ht="15" customHeight="1">
      <c r="A79" s="745"/>
      <c r="B79" s="133" t="s">
        <v>545</v>
      </c>
      <c r="C79" s="145"/>
      <c r="D79" s="128"/>
      <c r="E79" s="160"/>
      <c r="F79" s="417"/>
      <c r="G79" s="131"/>
      <c r="H79" s="131"/>
      <c r="I79" s="131"/>
      <c r="J79" s="131"/>
      <c r="K79" s="131"/>
      <c r="L79" s="131"/>
      <c r="M79" s="131"/>
      <c r="N79" s="131"/>
      <c r="O79" s="131"/>
      <c r="P79" s="131"/>
      <c r="Q79" s="131"/>
    </row>
    <row r="80" spans="1:17" s="143" customFormat="1" ht="15" customHeight="1">
      <c r="A80" s="745" t="s">
        <v>53</v>
      </c>
      <c r="B80" s="134" t="s">
        <v>208</v>
      </c>
      <c r="C80" s="145"/>
      <c r="D80" s="128"/>
      <c r="E80" s="160"/>
      <c r="F80" s="417"/>
      <c r="G80" s="131"/>
      <c r="H80" s="131"/>
      <c r="I80" s="131"/>
      <c r="J80" s="131"/>
      <c r="K80" s="131"/>
      <c r="L80" s="131"/>
      <c r="M80" s="131"/>
      <c r="N80" s="131"/>
      <c r="O80" s="131"/>
      <c r="P80" s="131"/>
      <c r="Q80" s="131"/>
    </row>
    <row r="81" spans="1:17" s="143" customFormat="1" ht="15" customHeight="1">
      <c r="A81" s="745"/>
      <c r="B81" s="134" t="s">
        <v>207</v>
      </c>
      <c r="C81" s="145">
        <v>645</v>
      </c>
      <c r="D81" s="128" t="s">
        <v>574</v>
      </c>
      <c r="E81" s="160"/>
      <c r="F81" s="417"/>
      <c r="G81" s="131"/>
      <c r="H81" s="131"/>
      <c r="I81" s="131"/>
      <c r="J81" s="131"/>
      <c r="K81" s="131"/>
      <c r="L81" s="131"/>
      <c r="M81" s="131"/>
      <c r="N81" s="131"/>
      <c r="O81" s="131"/>
      <c r="P81" s="131"/>
      <c r="Q81" s="131"/>
    </row>
    <row r="82" spans="1:17" ht="15" customHeight="1">
      <c r="F82" s="417"/>
    </row>
    <row r="83" spans="1:17" s="143" customFormat="1" ht="15" customHeight="1">
      <c r="A83" s="745" t="s">
        <v>54</v>
      </c>
      <c r="B83" s="134" t="s">
        <v>1671</v>
      </c>
      <c r="C83" s="145"/>
      <c r="D83" s="128"/>
      <c r="E83" s="160"/>
      <c r="F83" s="417"/>
      <c r="G83" s="131"/>
      <c r="H83" s="131"/>
      <c r="I83" s="131"/>
      <c r="J83" s="131"/>
      <c r="K83" s="131"/>
      <c r="L83" s="131"/>
      <c r="M83" s="131"/>
      <c r="N83" s="131"/>
      <c r="O83" s="131"/>
      <c r="P83" s="131"/>
      <c r="Q83" s="131"/>
    </row>
    <row r="84" spans="1:17" ht="15" customHeight="1">
      <c r="B84" s="134" t="s">
        <v>210</v>
      </c>
      <c r="C84" s="145">
        <v>330</v>
      </c>
      <c r="D84" s="128" t="s">
        <v>574</v>
      </c>
      <c r="F84" s="417"/>
    </row>
    <row r="85" spans="1:17" ht="12.75" customHeight="1">
      <c r="F85" s="417"/>
    </row>
    <row r="86" spans="1:17" ht="15" customHeight="1">
      <c r="A86" s="745" t="s">
        <v>55</v>
      </c>
      <c r="B86" s="134" t="s">
        <v>206</v>
      </c>
      <c r="C86" s="145">
        <v>80</v>
      </c>
      <c r="D86" s="128" t="s">
        <v>574</v>
      </c>
      <c r="F86" s="417"/>
    </row>
    <row r="87" spans="1:17" ht="15" customHeight="1">
      <c r="B87" s="147"/>
      <c r="F87" s="417"/>
    </row>
    <row r="88" spans="1:17" ht="15" customHeight="1">
      <c r="B88" s="141" t="s">
        <v>211</v>
      </c>
      <c r="F88" s="417"/>
    </row>
    <row r="89" spans="1:17" ht="15" customHeight="1">
      <c r="B89" s="133" t="s">
        <v>606</v>
      </c>
      <c r="F89" s="417"/>
    </row>
    <row r="90" spans="1:17" ht="15" customHeight="1">
      <c r="B90" s="133"/>
      <c r="F90" s="417"/>
    </row>
    <row r="91" spans="1:17" ht="15" customHeight="1">
      <c r="B91" s="134" t="s">
        <v>1672</v>
      </c>
      <c r="F91" s="417"/>
    </row>
    <row r="92" spans="1:17" ht="15" customHeight="1">
      <c r="A92" s="745" t="s">
        <v>56</v>
      </c>
      <c r="B92" s="134" t="s">
        <v>212</v>
      </c>
      <c r="C92" s="145">
        <v>645</v>
      </c>
      <c r="D92" s="128" t="s">
        <v>575</v>
      </c>
      <c r="F92" s="417"/>
    </row>
    <row r="93" spans="1:17" ht="15" customHeight="1">
      <c r="F93" s="417"/>
    </row>
    <row r="94" spans="1:17" ht="15" customHeight="1">
      <c r="A94" s="745" t="s">
        <v>57</v>
      </c>
      <c r="B94" s="134" t="s">
        <v>1671</v>
      </c>
      <c r="F94" s="417"/>
    </row>
    <row r="95" spans="1:17" ht="15" customHeight="1">
      <c r="B95" s="134" t="s">
        <v>227</v>
      </c>
      <c r="C95" s="145">
        <v>2276</v>
      </c>
      <c r="D95" s="128" t="s">
        <v>575</v>
      </c>
      <c r="F95" s="417"/>
    </row>
    <row r="96" spans="1:17" ht="15" customHeight="1">
      <c r="F96" s="417"/>
    </row>
    <row r="97" spans="1:6" ht="15" customHeight="1">
      <c r="A97" s="745" t="s">
        <v>58</v>
      </c>
      <c r="B97" s="134" t="s">
        <v>1673</v>
      </c>
      <c r="C97" s="145">
        <v>491</v>
      </c>
      <c r="D97" s="128" t="s">
        <v>575</v>
      </c>
      <c r="F97" s="417"/>
    </row>
    <row r="98" spans="1:6" ht="15" customHeight="1"/>
    <row r="99" spans="1:6" ht="15" customHeight="1">
      <c r="B99" s="111" t="s">
        <v>580</v>
      </c>
    </row>
    <row r="100" spans="1:6" ht="15" customHeight="1">
      <c r="B100" s="111"/>
    </row>
    <row r="101" spans="1:6" ht="15" customHeight="1">
      <c r="B101" s="133" t="s">
        <v>1488</v>
      </c>
    </row>
    <row r="102" spans="1:6" ht="15" customHeight="1">
      <c r="A102" s="745" t="s">
        <v>59</v>
      </c>
      <c r="B102" s="134" t="s">
        <v>1489</v>
      </c>
      <c r="C102" s="129">
        <v>0.92</v>
      </c>
      <c r="D102" s="128" t="s">
        <v>215</v>
      </c>
      <c r="F102" s="417"/>
    </row>
    <row r="103" spans="1:6" ht="15" customHeight="1">
      <c r="F103" s="417"/>
    </row>
    <row r="104" spans="1:6" ht="15" customHeight="1">
      <c r="A104" s="745" t="s">
        <v>60</v>
      </c>
      <c r="B104" s="134" t="s">
        <v>1490</v>
      </c>
      <c r="C104" s="129">
        <v>2.5499999999999998</v>
      </c>
      <c r="D104" s="128" t="s">
        <v>215</v>
      </c>
      <c r="F104" s="417"/>
    </row>
    <row r="105" spans="1:6" ht="15" customHeight="1">
      <c r="C105" s="129"/>
      <c r="F105" s="417"/>
    </row>
    <row r="106" spans="1:6" ht="15" customHeight="1">
      <c r="A106" s="745" t="s">
        <v>61</v>
      </c>
      <c r="B106" s="134" t="s">
        <v>565</v>
      </c>
      <c r="C106" s="129">
        <v>0.13</v>
      </c>
      <c r="D106" s="128" t="s">
        <v>215</v>
      </c>
      <c r="F106" s="417"/>
    </row>
    <row r="107" spans="1:6" ht="15" customHeight="1">
      <c r="B107" s="133"/>
      <c r="F107" s="417"/>
    </row>
    <row r="108" spans="1:6" ht="15" customHeight="1">
      <c r="A108" s="745" t="s">
        <v>62</v>
      </c>
      <c r="B108" s="134" t="s">
        <v>1491</v>
      </c>
      <c r="C108" s="129">
        <v>0.99</v>
      </c>
      <c r="D108" s="128" t="s">
        <v>215</v>
      </c>
      <c r="F108" s="417"/>
    </row>
    <row r="109" spans="1:6" ht="15" customHeight="1">
      <c r="C109" s="129"/>
      <c r="F109" s="417"/>
    </row>
    <row r="110" spans="1:6" ht="15" customHeight="1">
      <c r="B110" s="147" t="s">
        <v>1481</v>
      </c>
      <c r="C110" s="129"/>
      <c r="F110" s="743"/>
    </row>
    <row r="111" spans="1:6" ht="15" customHeight="1" thickBot="1">
      <c r="A111" s="749"/>
      <c r="B111" s="750"/>
      <c r="C111" s="753"/>
      <c r="D111" s="751"/>
      <c r="E111" s="752"/>
      <c r="F111" s="754"/>
    </row>
    <row r="112" spans="1:6" ht="15" customHeight="1">
      <c r="C112" s="129"/>
      <c r="F112" s="417"/>
    </row>
    <row r="113" spans="1:6" ht="15" customHeight="1">
      <c r="B113" s="147" t="s">
        <v>1482</v>
      </c>
      <c r="C113" s="129"/>
      <c r="F113" s="742"/>
    </row>
    <row r="114" spans="1:6" ht="15" customHeight="1">
      <c r="C114" s="129"/>
      <c r="F114" s="417"/>
    </row>
    <row r="115" spans="1:6" ht="15" customHeight="1">
      <c r="A115" s="745" t="s">
        <v>49</v>
      </c>
      <c r="B115" s="134" t="s">
        <v>1492</v>
      </c>
      <c r="C115" s="129">
        <v>0.31</v>
      </c>
      <c r="D115" s="128" t="s">
        <v>215</v>
      </c>
      <c r="F115" s="417"/>
    </row>
    <row r="116" spans="1:6" ht="15" customHeight="1">
      <c r="C116" s="129"/>
      <c r="F116" s="417"/>
    </row>
    <row r="117" spans="1:6" ht="15" customHeight="1">
      <c r="A117" s="745" t="s">
        <v>50</v>
      </c>
      <c r="B117" s="134" t="s">
        <v>1493</v>
      </c>
      <c r="C117" s="129">
        <v>0.41</v>
      </c>
      <c r="D117" s="128" t="s">
        <v>215</v>
      </c>
      <c r="F117" s="417"/>
    </row>
    <row r="118" spans="1:6" ht="15" customHeight="1">
      <c r="C118" s="129"/>
      <c r="F118" s="417"/>
    </row>
    <row r="119" spans="1:6" ht="15" customHeight="1">
      <c r="A119" s="745" t="s">
        <v>52</v>
      </c>
      <c r="B119" s="134" t="s">
        <v>1494</v>
      </c>
      <c r="C119" s="129">
        <v>0.35</v>
      </c>
      <c r="D119" s="128" t="s">
        <v>215</v>
      </c>
      <c r="F119" s="417"/>
    </row>
    <row r="120" spans="1:6" ht="15" customHeight="1">
      <c r="C120" s="129"/>
      <c r="F120" s="417"/>
    </row>
    <row r="121" spans="1:6" ht="15" customHeight="1">
      <c r="A121" s="745" t="s">
        <v>53</v>
      </c>
      <c r="B121" s="134" t="s">
        <v>1495</v>
      </c>
      <c r="C121" s="129">
        <v>0.13</v>
      </c>
      <c r="D121" s="128" t="s">
        <v>215</v>
      </c>
      <c r="F121" s="417"/>
    </row>
    <row r="122" spans="1:6" ht="15" customHeight="1">
      <c r="C122" s="129"/>
      <c r="F122" s="417"/>
    </row>
    <row r="123" spans="1:6" ht="15" customHeight="1">
      <c r="B123" s="111" t="s">
        <v>216</v>
      </c>
      <c r="F123" s="417"/>
    </row>
    <row r="124" spans="1:6" ht="15" customHeight="1">
      <c r="F124" s="417"/>
    </row>
    <row r="125" spans="1:6" ht="15" customHeight="1">
      <c r="B125" s="111" t="s">
        <v>217</v>
      </c>
      <c r="F125" s="417"/>
    </row>
    <row r="126" spans="1:6" ht="15" customHeight="1">
      <c r="B126" s="111"/>
      <c r="F126" s="417"/>
    </row>
    <row r="127" spans="1:6" ht="15" customHeight="1">
      <c r="B127" s="139" t="s">
        <v>1681</v>
      </c>
      <c r="F127" s="417"/>
    </row>
    <row r="128" spans="1:6" ht="15" customHeight="1">
      <c r="B128" s="139" t="s">
        <v>1682</v>
      </c>
      <c r="F128" s="417"/>
    </row>
    <row r="129" spans="1:17" ht="15" customHeight="1">
      <c r="B129" s="139"/>
      <c r="F129" s="417"/>
    </row>
    <row r="130" spans="1:17" s="143" customFormat="1" ht="15" customHeight="1">
      <c r="A130" s="745" t="s">
        <v>54</v>
      </c>
      <c r="B130" s="134" t="s">
        <v>1680</v>
      </c>
      <c r="C130" s="145">
        <v>26</v>
      </c>
      <c r="D130" s="128" t="s">
        <v>575</v>
      </c>
      <c r="E130" s="160"/>
      <c r="F130" s="417"/>
      <c r="G130" s="131"/>
      <c r="H130" s="131"/>
      <c r="I130" s="131"/>
      <c r="J130" s="131"/>
      <c r="K130" s="131"/>
      <c r="L130" s="131"/>
      <c r="M130" s="131"/>
      <c r="N130" s="131"/>
      <c r="O130" s="131"/>
      <c r="P130" s="131"/>
      <c r="Q130" s="131"/>
    </row>
    <row r="131" spans="1:17" ht="15" customHeight="1">
      <c r="F131" s="417"/>
    </row>
    <row r="132" spans="1:17" ht="15" customHeight="1">
      <c r="B132" s="321" t="s">
        <v>589</v>
      </c>
      <c r="F132" s="417"/>
    </row>
    <row r="133" spans="1:17" ht="15" customHeight="1">
      <c r="F133" s="417"/>
    </row>
    <row r="134" spans="1:17" ht="15" customHeight="1">
      <c r="B134" s="322" t="s">
        <v>590</v>
      </c>
      <c r="F134" s="417"/>
    </row>
    <row r="135" spans="1:17" ht="15" customHeight="1">
      <c r="B135" s="322" t="s">
        <v>591</v>
      </c>
      <c r="F135" s="417"/>
    </row>
    <row r="136" spans="1:17" ht="15" customHeight="1">
      <c r="A136" s="745" t="s">
        <v>55</v>
      </c>
      <c r="B136" s="323" t="s">
        <v>592</v>
      </c>
      <c r="F136" s="417"/>
    </row>
    <row r="137" spans="1:17" ht="15" customHeight="1">
      <c r="B137" s="323" t="s">
        <v>593</v>
      </c>
      <c r="F137" s="417"/>
    </row>
    <row r="138" spans="1:17" ht="15" customHeight="1">
      <c r="B138" s="323" t="s">
        <v>40</v>
      </c>
      <c r="C138" s="145">
        <v>1406</v>
      </c>
      <c r="D138" s="128" t="s">
        <v>575</v>
      </c>
      <c r="F138" s="417"/>
    </row>
    <row r="139" spans="1:17" ht="15" customHeight="1">
      <c r="F139" s="417"/>
    </row>
    <row r="140" spans="1:17" s="143" customFormat="1">
      <c r="A140" s="745"/>
      <c r="B140" s="111"/>
      <c r="C140" s="145"/>
      <c r="D140" s="128"/>
      <c r="E140" s="160"/>
      <c r="F140" s="417"/>
      <c r="G140" s="131"/>
      <c r="H140" s="131"/>
      <c r="I140" s="131"/>
      <c r="J140" s="131"/>
      <c r="K140" s="131"/>
      <c r="L140" s="131"/>
      <c r="M140" s="131"/>
      <c r="N140" s="131"/>
      <c r="O140" s="131"/>
      <c r="P140" s="131"/>
      <c r="Q140" s="131"/>
    </row>
    <row r="141" spans="1:17" s="136" customFormat="1" ht="15" customHeight="1">
      <c r="A141" s="745"/>
      <c r="B141" s="133"/>
      <c r="C141" s="156"/>
      <c r="D141" s="128"/>
      <c r="E141" s="158"/>
      <c r="F141" s="281"/>
      <c r="H141" s="131"/>
      <c r="I141" s="131"/>
      <c r="J141" s="131"/>
      <c r="K141" s="131"/>
      <c r="L141" s="131"/>
      <c r="M141" s="131"/>
      <c r="N141" s="131"/>
      <c r="O141" s="131"/>
      <c r="P141" s="131"/>
      <c r="Q141" s="131"/>
    </row>
    <row r="142" spans="1:17" s="136" customFormat="1" ht="15" customHeight="1">
      <c r="A142" s="745"/>
      <c r="B142" s="324"/>
      <c r="C142" s="156"/>
      <c r="D142" s="157"/>
      <c r="E142" s="158"/>
      <c r="F142" s="257"/>
      <c r="H142" s="131"/>
      <c r="I142" s="131"/>
      <c r="J142" s="131"/>
      <c r="K142" s="131"/>
      <c r="L142" s="131"/>
      <c r="M142" s="131"/>
      <c r="N142" s="131"/>
      <c r="O142" s="131"/>
      <c r="P142" s="131"/>
      <c r="Q142" s="131"/>
    </row>
    <row r="143" spans="1:17" ht="15" customHeight="1">
      <c r="B143" s="324"/>
    </row>
    <row r="144" spans="1:17" ht="15" customHeight="1"/>
    <row r="145" spans="1:17" ht="15" customHeight="1"/>
    <row r="146" spans="1:17" s="143" customFormat="1" ht="15" customHeight="1">
      <c r="A146" s="745"/>
      <c r="B146" s="147" t="s">
        <v>222</v>
      </c>
      <c r="C146" s="145"/>
      <c r="D146" s="128"/>
      <c r="E146" s="160"/>
      <c r="F146" s="286"/>
      <c r="G146" s="131"/>
      <c r="H146" s="131"/>
      <c r="I146" s="131"/>
      <c r="J146" s="131"/>
      <c r="K146" s="131"/>
      <c r="L146" s="131"/>
      <c r="M146" s="131"/>
      <c r="N146" s="131"/>
      <c r="O146" s="131"/>
      <c r="P146" s="131"/>
      <c r="Q146" s="131"/>
    </row>
    <row r="147" spans="1:17" s="143" customFormat="1" ht="15.75" customHeight="1" thickBot="1">
      <c r="A147" s="745"/>
      <c r="B147" s="147" t="s">
        <v>223</v>
      </c>
      <c r="C147" s="145"/>
      <c r="D147" s="128"/>
      <c r="E147" s="160"/>
      <c r="F147" s="287"/>
      <c r="G147" s="131"/>
      <c r="H147" s="131"/>
      <c r="I147" s="131"/>
      <c r="J147" s="131"/>
      <c r="K147" s="131"/>
      <c r="L147" s="131"/>
      <c r="M147" s="131"/>
      <c r="N147" s="131"/>
      <c r="O147" s="131"/>
      <c r="P147" s="131"/>
      <c r="Q147" s="131"/>
    </row>
    <row r="148" spans="1:17" s="136" customFormat="1" ht="15.75" customHeight="1" thickTop="1">
      <c r="A148" s="745"/>
      <c r="B148" s="147"/>
      <c r="C148" s="145"/>
      <c r="D148" s="128"/>
      <c r="E148" s="160"/>
      <c r="F148" s="285"/>
      <c r="G148" s="131"/>
      <c r="H148" s="131"/>
      <c r="I148" s="131"/>
      <c r="J148" s="131"/>
      <c r="K148" s="131"/>
      <c r="L148" s="131"/>
      <c r="M148" s="131"/>
      <c r="N148" s="131"/>
      <c r="O148" s="131"/>
      <c r="P148" s="131"/>
      <c r="Q148" s="131"/>
    </row>
    <row r="149" spans="1:17" s="136" customFormat="1" ht="15.75" customHeight="1">
      <c r="A149" s="745"/>
      <c r="B149" s="147"/>
      <c r="C149" s="145"/>
      <c r="D149" s="128"/>
      <c r="E149" s="160"/>
      <c r="F149" s="285"/>
      <c r="G149" s="131"/>
      <c r="H149" s="131"/>
      <c r="I149" s="131"/>
      <c r="J149" s="131"/>
      <c r="K149" s="131"/>
      <c r="L149" s="131"/>
      <c r="M149" s="131"/>
      <c r="N149" s="131"/>
      <c r="O149" s="131"/>
      <c r="P149" s="131"/>
      <c r="Q149" s="131"/>
    </row>
    <row r="150" spans="1:17" s="136" customFormat="1" ht="15.75" customHeight="1">
      <c r="A150" s="745"/>
      <c r="B150" s="147"/>
      <c r="C150" s="145"/>
      <c r="D150" s="128"/>
      <c r="E150" s="160"/>
      <c r="F150" s="285"/>
      <c r="G150" s="131"/>
      <c r="H150" s="131"/>
      <c r="I150" s="131"/>
      <c r="J150" s="131"/>
      <c r="K150" s="131"/>
      <c r="L150" s="131"/>
      <c r="M150" s="131"/>
      <c r="N150" s="131"/>
      <c r="O150" s="131"/>
      <c r="P150" s="131"/>
      <c r="Q150" s="131"/>
    </row>
    <row r="151" spans="1:17" s="136" customFormat="1" ht="15.75" customHeight="1">
      <c r="A151" s="745"/>
      <c r="B151" s="147"/>
      <c r="C151" s="145"/>
      <c r="D151" s="128"/>
      <c r="E151" s="160"/>
      <c r="F151" s="285"/>
      <c r="G151" s="131"/>
      <c r="H151" s="131"/>
      <c r="I151" s="131"/>
      <c r="J151" s="131"/>
      <c r="K151" s="131"/>
      <c r="L151" s="131"/>
      <c r="M151" s="131"/>
      <c r="N151" s="131"/>
      <c r="O151" s="131"/>
      <c r="P151" s="131"/>
      <c r="Q151" s="131"/>
    </row>
    <row r="152" spans="1:17" s="136" customFormat="1" ht="15.75" customHeight="1">
      <c r="A152" s="745"/>
      <c r="B152" s="147"/>
      <c r="C152" s="145"/>
      <c r="D152" s="128"/>
      <c r="E152" s="160"/>
      <c r="F152" s="285"/>
      <c r="G152" s="131"/>
      <c r="H152" s="131"/>
      <c r="I152" s="131"/>
      <c r="J152" s="131"/>
      <c r="K152" s="131"/>
      <c r="L152" s="131"/>
      <c r="M152" s="131"/>
      <c r="N152" s="131"/>
      <c r="O152" s="131"/>
      <c r="P152" s="131"/>
      <c r="Q152" s="131"/>
    </row>
    <row r="153" spans="1:17" s="136" customFormat="1" ht="15.75" customHeight="1">
      <c r="A153" s="745"/>
      <c r="B153" s="147"/>
      <c r="C153" s="145"/>
      <c r="D153" s="128"/>
      <c r="E153" s="160"/>
      <c r="F153" s="285"/>
      <c r="G153" s="131"/>
      <c r="H153" s="131"/>
      <c r="I153" s="131"/>
      <c r="J153" s="131"/>
      <c r="K153" s="131"/>
      <c r="L153" s="131"/>
      <c r="M153" s="131"/>
      <c r="N153" s="131"/>
      <c r="O153" s="131"/>
      <c r="P153" s="131"/>
      <c r="Q153" s="131"/>
    </row>
    <row r="154" spans="1:17" s="136" customFormat="1" ht="15.75" customHeight="1">
      <c r="A154" s="745"/>
      <c r="B154" s="147"/>
      <c r="C154" s="145"/>
      <c r="D154" s="128"/>
      <c r="E154" s="160"/>
      <c r="F154" s="285"/>
      <c r="G154" s="131"/>
      <c r="H154" s="131"/>
      <c r="I154" s="131"/>
      <c r="J154" s="131"/>
      <c r="K154" s="131"/>
      <c r="L154" s="131"/>
      <c r="M154" s="131"/>
      <c r="N154" s="131"/>
      <c r="O154" s="131"/>
      <c r="P154" s="131"/>
      <c r="Q154" s="131"/>
    </row>
    <row r="155" spans="1:17" s="136" customFormat="1" ht="15.75" customHeight="1">
      <c r="A155" s="745"/>
      <c r="B155" s="147"/>
      <c r="C155" s="145"/>
      <c r="D155" s="128"/>
      <c r="E155" s="160"/>
      <c r="F155" s="285"/>
      <c r="G155" s="131"/>
      <c r="H155" s="131"/>
      <c r="I155" s="131"/>
      <c r="J155" s="131"/>
      <c r="K155" s="131"/>
      <c r="L155" s="131"/>
      <c r="M155" s="131"/>
      <c r="N155" s="131"/>
      <c r="O155" s="131"/>
      <c r="P155" s="131"/>
      <c r="Q155" s="131"/>
    </row>
    <row r="156" spans="1:17" s="136" customFormat="1" ht="15.75" customHeight="1">
      <c r="A156" s="745"/>
      <c r="B156" s="147"/>
      <c r="C156" s="145"/>
      <c r="D156" s="128"/>
      <c r="E156" s="160"/>
      <c r="F156" s="285"/>
      <c r="G156" s="131"/>
      <c r="H156" s="131"/>
      <c r="I156" s="131"/>
      <c r="J156" s="131"/>
      <c r="K156" s="131"/>
      <c r="L156" s="131"/>
      <c r="M156" s="131"/>
      <c r="N156" s="131"/>
      <c r="O156" s="131"/>
      <c r="P156" s="131"/>
      <c r="Q156" s="131"/>
    </row>
    <row r="157" spans="1:17" s="136" customFormat="1" ht="15.75" customHeight="1">
      <c r="A157" s="745"/>
      <c r="B157" s="147"/>
      <c r="C157" s="145"/>
      <c r="D157" s="128"/>
      <c r="E157" s="160"/>
      <c r="F157" s="285"/>
      <c r="G157" s="131"/>
      <c r="H157" s="131"/>
      <c r="I157" s="131"/>
      <c r="J157" s="131"/>
      <c r="K157" s="131"/>
      <c r="L157" s="131"/>
      <c r="M157" s="131"/>
      <c r="N157" s="131"/>
      <c r="O157" s="131"/>
      <c r="P157" s="131"/>
      <c r="Q157" s="131"/>
    </row>
    <row r="158" spans="1:17" s="136" customFormat="1" ht="15.75" customHeight="1">
      <c r="A158" s="745"/>
      <c r="B158" s="147"/>
      <c r="C158" s="145"/>
      <c r="D158" s="128"/>
      <c r="E158" s="160"/>
      <c r="F158" s="285"/>
      <c r="G158" s="131"/>
      <c r="H158" s="131"/>
      <c r="I158" s="131"/>
      <c r="J158" s="131"/>
      <c r="K158" s="131"/>
      <c r="L158" s="131"/>
      <c r="M158" s="131"/>
      <c r="N158" s="131"/>
      <c r="O158" s="131"/>
      <c r="P158" s="131"/>
      <c r="Q158" s="131"/>
    </row>
    <row r="159" spans="1:17" s="136" customFormat="1" ht="15.75" customHeight="1">
      <c r="A159" s="745"/>
      <c r="B159" s="147"/>
      <c r="C159" s="145"/>
      <c r="D159" s="128"/>
      <c r="E159" s="160"/>
      <c r="F159" s="285"/>
      <c r="G159" s="131"/>
      <c r="H159" s="131"/>
      <c r="I159" s="131"/>
      <c r="J159" s="131"/>
      <c r="K159" s="131"/>
      <c r="L159" s="131"/>
      <c r="M159" s="131"/>
      <c r="N159" s="131"/>
      <c r="O159" s="131"/>
      <c r="P159" s="131"/>
      <c r="Q159" s="131"/>
    </row>
    <row r="160" spans="1:17" s="136" customFormat="1" ht="15.75" customHeight="1">
      <c r="A160" s="745"/>
      <c r="B160" s="147"/>
      <c r="C160" s="145"/>
      <c r="D160" s="128"/>
      <c r="E160" s="160"/>
      <c r="F160" s="285"/>
      <c r="G160" s="131"/>
      <c r="H160" s="131"/>
      <c r="I160" s="131"/>
      <c r="J160" s="131"/>
      <c r="K160" s="131"/>
      <c r="L160" s="131"/>
      <c r="M160" s="131"/>
      <c r="N160" s="131"/>
      <c r="O160" s="131"/>
      <c r="P160" s="131"/>
      <c r="Q160" s="131"/>
    </row>
    <row r="161" spans="1:17" s="136" customFormat="1" ht="15.75" customHeight="1">
      <c r="A161" s="745"/>
      <c r="B161" s="147"/>
      <c r="C161" s="145"/>
      <c r="D161" s="128"/>
      <c r="E161" s="160"/>
      <c r="F161" s="285"/>
      <c r="G161" s="131"/>
      <c r="H161" s="131"/>
      <c r="I161" s="131"/>
      <c r="J161" s="131"/>
      <c r="K161" s="131"/>
      <c r="L161" s="131"/>
      <c r="M161" s="131"/>
      <c r="N161" s="131"/>
      <c r="O161" s="131"/>
      <c r="P161" s="131"/>
      <c r="Q161" s="131"/>
    </row>
    <row r="162" spans="1:17" s="136" customFormat="1" ht="15.75" customHeight="1">
      <c r="A162" s="745"/>
      <c r="B162" s="147"/>
      <c r="C162" s="145"/>
      <c r="D162" s="128"/>
      <c r="E162" s="160"/>
      <c r="F162" s="285"/>
      <c r="G162" s="131"/>
      <c r="H162" s="131"/>
      <c r="I162" s="131"/>
      <c r="J162" s="131"/>
      <c r="K162" s="131"/>
      <c r="L162" s="131"/>
      <c r="M162" s="131"/>
      <c r="N162" s="131"/>
      <c r="O162" s="131"/>
      <c r="P162" s="131"/>
      <c r="Q162" s="131"/>
    </row>
    <row r="163" spans="1:17" s="136" customFormat="1" ht="15.75" customHeight="1">
      <c r="A163" s="745"/>
      <c r="B163" s="147"/>
      <c r="C163" s="145"/>
      <c r="D163" s="128"/>
      <c r="E163" s="160"/>
      <c r="F163" s="285"/>
      <c r="G163" s="131"/>
      <c r="H163" s="131"/>
      <c r="I163" s="131"/>
      <c r="J163" s="131"/>
      <c r="K163" s="131"/>
      <c r="L163" s="131"/>
      <c r="M163" s="131"/>
      <c r="N163" s="131"/>
      <c r="O163" s="131"/>
      <c r="P163" s="131"/>
      <c r="Q163" s="131"/>
    </row>
    <row r="164" spans="1:17" ht="15.75" customHeight="1" thickBot="1">
      <c r="B164" s="325"/>
    </row>
    <row r="165" spans="1:17" ht="15.75" customHeight="1" thickTop="1">
      <c r="A165" s="747"/>
      <c r="B165" s="150"/>
      <c r="C165" s="151"/>
      <c r="D165" s="149"/>
      <c r="E165" s="152"/>
      <c r="F165" s="744"/>
    </row>
  </sheetData>
  <pageMargins left="0.7" right="0.7" top="0.75" bottom="0.75" header="0.3" footer="0.3"/>
  <pageSetup paperSize="9" scale="89" orientation="portrait" r:id="rId1"/>
  <headerFooter alignWithMargins="0">
    <oddHeader>&amp;C&amp;"Cambria,Bold"CONSTRUCTION OF GOLDBOD NATIONAL ASSAY CENTRE</oddHeader>
    <oddFooter>&amp;C&amp;"Cambria,Regular"2/&amp;P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D850C-D6FC-4C5E-9793-98127C27EFFE}">
  <sheetPr>
    <tabColor rgb="FF92D050"/>
  </sheetPr>
  <dimension ref="A1:Q421"/>
  <sheetViews>
    <sheetView view="pageBreakPreview" zoomScale="91" zoomScaleNormal="100" zoomScaleSheetLayoutView="91" workbookViewId="0">
      <selection activeCell="E5" sqref="E5:H420"/>
    </sheetView>
  </sheetViews>
  <sheetFormatPr defaultRowHeight="14.25"/>
  <cols>
    <col min="1" max="1" width="4.5703125" style="126" customWidth="1"/>
    <col min="2" max="2" width="52.28515625" style="134" customWidth="1"/>
    <col min="3" max="3" width="9" style="145" customWidth="1"/>
    <col min="4" max="4" width="6.140625" style="128" customWidth="1"/>
    <col min="5" max="5" width="10" style="160" customWidth="1"/>
    <col min="6" max="6" width="15.42578125" style="137" customWidth="1"/>
    <col min="7" max="253" width="9.140625" style="131"/>
    <col min="254" max="254" width="4.5703125" style="131" customWidth="1"/>
    <col min="255" max="255" width="43.140625" style="131" customWidth="1"/>
    <col min="256" max="256" width="9" style="131" customWidth="1"/>
    <col min="257" max="257" width="6.140625" style="131" customWidth="1"/>
    <col min="258" max="258" width="10.85546875" style="131" customWidth="1"/>
    <col min="259" max="259" width="15.42578125" style="131" bestFit="1" customWidth="1"/>
    <col min="260" max="262" width="9.140625" style="131"/>
    <col min="263" max="263" width="11.42578125" style="131" bestFit="1" customWidth="1"/>
    <col min="264" max="509" width="9.140625" style="131"/>
    <col min="510" max="510" width="4.5703125" style="131" customWidth="1"/>
    <col min="511" max="511" width="43.140625" style="131" customWidth="1"/>
    <col min="512" max="512" width="9" style="131" customWidth="1"/>
    <col min="513" max="513" width="6.140625" style="131" customWidth="1"/>
    <col min="514" max="514" width="10.85546875" style="131" customWidth="1"/>
    <col min="515" max="515" width="15.42578125" style="131" bestFit="1" customWidth="1"/>
    <col min="516" max="518" width="9.140625" style="131"/>
    <col min="519" max="519" width="11.42578125" style="131" bestFit="1" customWidth="1"/>
    <col min="520" max="765" width="9.140625" style="131"/>
    <col min="766" max="766" width="4.5703125" style="131" customWidth="1"/>
    <col min="767" max="767" width="43.140625" style="131" customWidth="1"/>
    <col min="768" max="768" width="9" style="131" customWidth="1"/>
    <col min="769" max="769" width="6.140625" style="131" customWidth="1"/>
    <col min="770" max="770" width="10.85546875" style="131" customWidth="1"/>
    <col min="771" max="771" width="15.42578125" style="131" bestFit="1" customWidth="1"/>
    <col min="772" max="774" width="9.140625" style="131"/>
    <col min="775" max="775" width="11.42578125" style="131" bestFit="1" customWidth="1"/>
    <col min="776" max="1021" width="9.140625" style="131"/>
    <col min="1022" max="1022" width="4.5703125" style="131" customWidth="1"/>
    <col min="1023" max="1023" width="43.140625" style="131" customWidth="1"/>
    <col min="1024" max="1024" width="9" style="131" customWidth="1"/>
    <col min="1025" max="1025" width="6.140625" style="131" customWidth="1"/>
    <col min="1026" max="1026" width="10.85546875" style="131" customWidth="1"/>
    <col min="1027" max="1027" width="15.42578125" style="131" bestFit="1" customWidth="1"/>
    <col min="1028" max="1030" width="9.140625" style="131"/>
    <col min="1031" max="1031" width="11.42578125" style="131" bestFit="1" customWidth="1"/>
    <col min="1032" max="1277" width="9.140625" style="131"/>
    <col min="1278" max="1278" width="4.5703125" style="131" customWidth="1"/>
    <col min="1279" max="1279" width="43.140625" style="131" customWidth="1"/>
    <col min="1280" max="1280" width="9" style="131" customWidth="1"/>
    <col min="1281" max="1281" width="6.140625" style="131" customWidth="1"/>
    <col min="1282" max="1282" width="10.85546875" style="131" customWidth="1"/>
    <col min="1283" max="1283" width="15.42578125" style="131" bestFit="1" customWidth="1"/>
    <col min="1284" max="1286" width="9.140625" style="131"/>
    <col min="1287" max="1287" width="11.42578125" style="131" bestFit="1" customWidth="1"/>
    <col min="1288" max="1533" width="9.140625" style="131"/>
    <col min="1534" max="1534" width="4.5703125" style="131" customWidth="1"/>
    <col min="1535" max="1535" width="43.140625" style="131" customWidth="1"/>
    <col min="1536" max="1536" width="9" style="131" customWidth="1"/>
    <col min="1537" max="1537" width="6.140625" style="131" customWidth="1"/>
    <col min="1538" max="1538" width="10.85546875" style="131" customWidth="1"/>
    <col min="1539" max="1539" width="15.42578125" style="131" bestFit="1" customWidth="1"/>
    <col min="1540" max="1542" width="9.140625" style="131"/>
    <col min="1543" max="1543" width="11.42578125" style="131" bestFit="1" customWidth="1"/>
    <col min="1544" max="1789" width="9.140625" style="131"/>
    <col min="1790" max="1790" width="4.5703125" style="131" customWidth="1"/>
    <col min="1791" max="1791" width="43.140625" style="131" customWidth="1"/>
    <col min="1792" max="1792" width="9" style="131" customWidth="1"/>
    <col min="1793" max="1793" width="6.140625" style="131" customWidth="1"/>
    <col min="1794" max="1794" width="10.85546875" style="131" customWidth="1"/>
    <col min="1795" max="1795" width="15.42578125" style="131" bestFit="1" customWidth="1"/>
    <col min="1796" max="1798" width="9.140625" style="131"/>
    <col min="1799" max="1799" width="11.42578125" style="131" bestFit="1" customWidth="1"/>
    <col min="1800" max="2045" width="9.140625" style="131"/>
    <col min="2046" max="2046" width="4.5703125" style="131" customWidth="1"/>
    <col min="2047" max="2047" width="43.140625" style="131" customWidth="1"/>
    <col min="2048" max="2048" width="9" style="131" customWidth="1"/>
    <col min="2049" max="2049" width="6.140625" style="131" customWidth="1"/>
    <col min="2050" max="2050" width="10.85546875" style="131" customWidth="1"/>
    <col min="2051" max="2051" width="15.42578125" style="131" bestFit="1" customWidth="1"/>
    <col min="2052" max="2054" width="9.140625" style="131"/>
    <col min="2055" max="2055" width="11.42578125" style="131" bestFit="1" customWidth="1"/>
    <col min="2056" max="2301" width="9.140625" style="131"/>
    <col min="2302" max="2302" width="4.5703125" style="131" customWidth="1"/>
    <col min="2303" max="2303" width="43.140625" style="131" customWidth="1"/>
    <col min="2304" max="2304" width="9" style="131" customWidth="1"/>
    <col min="2305" max="2305" width="6.140625" style="131" customWidth="1"/>
    <col min="2306" max="2306" width="10.85546875" style="131" customWidth="1"/>
    <col min="2307" max="2307" width="15.42578125" style="131" bestFit="1" customWidth="1"/>
    <col min="2308" max="2310" width="9.140625" style="131"/>
    <col min="2311" max="2311" width="11.42578125" style="131" bestFit="1" customWidth="1"/>
    <col min="2312" max="2557" width="9.140625" style="131"/>
    <col min="2558" max="2558" width="4.5703125" style="131" customWidth="1"/>
    <col min="2559" max="2559" width="43.140625" style="131" customWidth="1"/>
    <col min="2560" max="2560" width="9" style="131" customWidth="1"/>
    <col min="2561" max="2561" width="6.140625" style="131" customWidth="1"/>
    <col min="2562" max="2562" width="10.85546875" style="131" customWidth="1"/>
    <col min="2563" max="2563" width="15.42578125" style="131" bestFit="1" customWidth="1"/>
    <col min="2564" max="2566" width="9.140625" style="131"/>
    <col min="2567" max="2567" width="11.42578125" style="131" bestFit="1" customWidth="1"/>
    <col min="2568" max="2813" width="9.140625" style="131"/>
    <col min="2814" max="2814" width="4.5703125" style="131" customWidth="1"/>
    <col min="2815" max="2815" width="43.140625" style="131" customWidth="1"/>
    <col min="2816" max="2816" width="9" style="131" customWidth="1"/>
    <col min="2817" max="2817" width="6.140625" style="131" customWidth="1"/>
    <col min="2818" max="2818" width="10.85546875" style="131" customWidth="1"/>
    <col min="2819" max="2819" width="15.42578125" style="131" bestFit="1" customWidth="1"/>
    <col min="2820" max="2822" width="9.140625" style="131"/>
    <col min="2823" max="2823" width="11.42578125" style="131" bestFit="1" customWidth="1"/>
    <col min="2824" max="3069" width="9.140625" style="131"/>
    <col min="3070" max="3070" width="4.5703125" style="131" customWidth="1"/>
    <col min="3071" max="3071" width="43.140625" style="131" customWidth="1"/>
    <col min="3072" max="3072" width="9" style="131" customWidth="1"/>
    <col min="3073" max="3073" width="6.140625" style="131" customWidth="1"/>
    <col min="3074" max="3074" width="10.85546875" style="131" customWidth="1"/>
    <col min="3075" max="3075" width="15.42578125" style="131" bestFit="1" customWidth="1"/>
    <col min="3076" max="3078" width="9.140625" style="131"/>
    <col min="3079" max="3079" width="11.42578125" style="131" bestFit="1" customWidth="1"/>
    <col min="3080" max="3325" width="9.140625" style="131"/>
    <col min="3326" max="3326" width="4.5703125" style="131" customWidth="1"/>
    <col min="3327" max="3327" width="43.140625" style="131" customWidth="1"/>
    <col min="3328" max="3328" width="9" style="131" customWidth="1"/>
    <col min="3329" max="3329" width="6.140625" style="131" customWidth="1"/>
    <col min="3330" max="3330" width="10.85546875" style="131" customWidth="1"/>
    <col min="3331" max="3331" width="15.42578125" style="131" bestFit="1" customWidth="1"/>
    <col min="3332" max="3334" width="9.140625" style="131"/>
    <col min="3335" max="3335" width="11.42578125" style="131" bestFit="1" customWidth="1"/>
    <col min="3336" max="3581" width="9.140625" style="131"/>
    <col min="3582" max="3582" width="4.5703125" style="131" customWidth="1"/>
    <col min="3583" max="3583" width="43.140625" style="131" customWidth="1"/>
    <col min="3584" max="3584" width="9" style="131" customWidth="1"/>
    <col min="3585" max="3585" width="6.140625" style="131" customWidth="1"/>
    <col min="3586" max="3586" width="10.85546875" style="131" customWidth="1"/>
    <col min="3587" max="3587" width="15.42578125" style="131" bestFit="1" customWidth="1"/>
    <col min="3588" max="3590" width="9.140625" style="131"/>
    <col min="3591" max="3591" width="11.42578125" style="131" bestFit="1" customWidth="1"/>
    <col min="3592" max="3837" width="9.140625" style="131"/>
    <col min="3838" max="3838" width="4.5703125" style="131" customWidth="1"/>
    <col min="3839" max="3839" width="43.140625" style="131" customWidth="1"/>
    <col min="3840" max="3840" width="9" style="131" customWidth="1"/>
    <col min="3841" max="3841" width="6.140625" style="131" customWidth="1"/>
    <col min="3842" max="3842" width="10.85546875" style="131" customWidth="1"/>
    <col min="3843" max="3843" width="15.42578125" style="131" bestFit="1" customWidth="1"/>
    <col min="3844" max="3846" width="9.140625" style="131"/>
    <col min="3847" max="3847" width="11.42578125" style="131" bestFit="1" customWidth="1"/>
    <col min="3848" max="4093" width="9.140625" style="131"/>
    <col min="4094" max="4094" width="4.5703125" style="131" customWidth="1"/>
    <col min="4095" max="4095" width="43.140625" style="131" customWidth="1"/>
    <col min="4096" max="4096" width="9" style="131" customWidth="1"/>
    <col min="4097" max="4097" width="6.140625" style="131" customWidth="1"/>
    <col min="4098" max="4098" width="10.85546875" style="131" customWidth="1"/>
    <col min="4099" max="4099" width="15.42578125" style="131" bestFit="1" customWidth="1"/>
    <col min="4100" max="4102" width="9.140625" style="131"/>
    <col min="4103" max="4103" width="11.42578125" style="131" bestFit="1" customWidth="1"/>
    <col min="4104" max="4349" width="9.140625" style="131"/>
    <col min="4350" max="4350" width="4.5703125" style="131" customWidth="1"/>
    <col min="4351" max="4351" width="43.140625" style="131" customWidth="1"/>
    <col min="4352" max="4352" width="9" style="131" customWidth="1"/>
    <col min="4353" max="4353" width="6.140625" style="131" customWidth="1"/>
    <col min="4354" max="4354" width="10.85546875" style="131" customWidth="1"/>
    <col min="4355" max="4355" width="15.42578125" style="131" bestFit="1" customWidth="1"/>
    <col min="4356" max="4358" width="9.140625" style="131"/>
    <col min="4359" max="4359" width="11.42578125" style="131" bestFit="1" customWidth="1"/>
    <col min="4360" max="4605" width="9.140625" style="131"/>
    <col min="4606" max="4606" width="4.5703125" style="131" customWidth="1"/>
    <col min="4607" max="4607" width="43.140625" style="131" customWidth="1"/>
    <col min="4608" max="4608" width="9" style="131" customWidth="1"/>
    <col min="4609" max="4609" width="6.140625" style="131" customWidth="1"/>
    <col min="4610" max="4610" width="10.85546875" style="131" customWidth="1"/>
    <col min="4611" max="4611" width="15.42578125" style="131" bestFit="1" customWidth="1"/>
    <col min="4612" max="4614" width="9.140625" style="131"/>
    <col min="4615" max="4615" width="11.42578125" style="131" bestFit="1" customWidth="1"/>
    <col min="4616" max="4861" width="9.140625" style="131"/>
    <col min="4862" max="4862" width="4.5703125" style="131" customWidth="1"/>
    <col min="4863" max="4863" width="43.140625" style="131" customWidth="1"/>
    <col min="4864" max="4864" width="9" style="131" customWidth="1"/>
    <col min="4865" max="4865" width="6.140625" style="131" customWidth="1"/>
    <col min="4866" max="4866" width="10.85546875" style="131" customWidth="1"/>
    <col min="4867" max="4867" width="15.42578125" style="131" bestFit="1" customWidth="1"/>
    <col min="4868" max="4870" width="9.140625" style="131"/>
    <col min="4871" max="4871" width="11.42578125" style="131" bestFit="1" customWidth="1"/>
    <col min="4872" max="5117" width="9.140625" style="131"/>
    <col min="5118" max="5118" width="4.5703125" style="131" customWidth="1"/>
    <col min="5119" max="5119" width="43.140625" style="131" customWidth="1"/>
    <col min="5120" max="5120" width="9" style="131" customWidth="1"/>
    <col min="5121" max="5121" width="6.140625" style="131" customWidth="1"/>
    <col min="5122" max="5122" width="10.85546875" style="131" customWidth="1"/>
    <col min="5123" max="5123" width="15.42578125" style="131" bestFit="1" customWidth="1"/>
    <col min="5124" max="5126" width="9.140625" style="131"/>
    <col min="5127" max="5127" width="11.42578125" style="131" bestFit="1" customWidth="1"/>
    <col min="5128" max="5373" width="9.140625" style="131"/>
    <col min="5374" max="5374" width="4.5703125" style="131" customWidth="1"/>
    <col min="5375" max="5375" width="43.140625" style="131" customWidth="1"/>
    <col min="5376" max="5376" width="9" style="131" customWidth="1"/>
    <col min="5377" max="5377" width="6.140625" style="131" customWidth="1"/>
    <col min="5378" max="5378" width="10.85546875" style="131" customWidth="1"/>
    <col min="5379" max="5379" width="15.42578125" style="131" bestFit="1" customWidth="1"/>
    <col min="5380" max="5382" width="9.140625" style="131"/>
    <col min="5383" max="5383" width="11.42578125" style="131" bestFit="1" customWidth="1"/>
    <col min="5384" max="5629" width="9.140625" style="131"/>
    <col min="5630" max="5630" width="4.5703125" style="131" customWidth="1"/>
    <col min="5631" max="5631" width="43.140625" style="131" customWidth="1"/>
    <col min="5632" max="5632" width="9" style="131" customWidth="1"/>
    <col min="5633" max="5633" width="6.140625" style="131" customWidth="1"/>
    <col min="5634" max="5634" width="10.85546875" style="131" customWidth="1"/>
    <col min="5635" max="5635" width="15.42578125" style="131" bestFit="1" customWidth="1"/>
    <col min="5636" max="5638" width="9.140625" style="131"/>
    <col min="5639" max="5639" width="11.42578125" style="131" bestFit="1" customWidth="1"/>
    <col min="5640" max="5885" width="9.140625" style="131"/>
    <col min="5886" max="5886" width="4.5703125" style="131" customWidth="1"/>
    <col min="5887" max="5887" width="43.140625" style="131" customWidth="1"/>
    <col min="5888" max="5888" width="9" style="131" customWidth="1"/>
    <col min="5889" max="5889" width="6.140625" style="131" customWidth="1"/>
    <col min="5890" max="5890" width="10.85546875" style="131" customWidth="1"/>
    <col min="5891" max="5891" width="15.42578125" style="131" bestFit="1" customWidth="1"/>
    <col min="5892" max="5894" width="9.140625" style="131"/>
    <col min="5895" max="5895" width="11.42578125" style="131" bestFit="1" customWidth="1"/>
    <col min="5896" max="6141" width="9.140625" style="131"/>
    <col min="6142" max="6142" width="4.5703125" style="131" customWidth="1"/>
    <col min="6143" max="6143" width="43.140625" style="131" customWidth="1"/>
    <col min="6144" max="6144" width="9" style="131" customWidth="1"/>
    <col min="6145" max="6145" width="6.140625" style="131" customWidth="1"/>
    <col min="6146" max="6146" width="10.85546875" style="131" customWidth="1"/>
    <col min="6147" max="6147" width="15.42578125" style="131" bestFit="1" customWidth="1"/>
    <col min="6148" max="6150" width="9.140625" style="131"/>
    <col min="6151" max="6151" width="11.42578125" style="131" bestFit="1" customWidth="1"/>
    <col min="6152" max="6397" width="9.140625" style="131"/>
    <col min="6398" max="6398" width="4.5703125" style="131" customWidth="1"/>
    <col min="6399" max="6399" width="43.140625" style="131" customWidth="1"/>
    <col min="6400" max="6400" width="9" style="131" customWidth="1"/>
    <col min="6401" max="6401" width="6.140625" style="131" customWidth="1"/>
    <col min="6402" max="6402" width="10.85546875" style="131" customWidth="1"/>
    <col min="6403" max="6403" width="15.42578125" style="131" bestFit="1" customWidth="1"/>
    <col min="6404" max="6406" width="9.140625" style="131"/>
    <col min="6407" max="6407" width="11.42578125" style="131" bestFit="1" customWidth="1"/>
    <col min="6408" max="6653" width="9.140625" style="131"/>
    <col min="6654" max="6654" width="4.5703125" style="131" customWidth="1"/>
    <col min="6655" max="6655" width="43.140625" style="131" customWidth="1"/>
    <col min="6656" max="6656" width="9" style="131" customWidth="1"/>
    <col min="6657" max="6657" width="6.140625" style="131" customWidth="1"/>
    <col min="6658" max="6658" width="10.85546875" style="131" customWidth="1"/>
    <col min="6659" max="6659" width="15.42578125" style="131" bestFit="1" customWidth="1"/>
    <col min="6660" max="6662" width="9.140625" style="131"/>
    <col min="6663" max="6663" width="11.42578125" style="131" bestFit="1" customWidth="1"/>
    <col min="6664" max="6909" width="9.140625" style="131"/>
    <col min="6910" max="6910" width="4.5703125" style="131" customWidth="1"/>
    <col min="6911" max="6911" width="43.140625" style="131" customWidth="1"/>
    <col min="6912" max="6912" width="9" style="131" customWidth="1"/>
    <col min="6913" max="6913" width="6.140625" style="131" customWidth="1"/>
    <col min="6914" max="6914" width="10.85546875" style="131" customWidth="1"/>
    <col min="6915" max="6915" width="15.42578125" style="131" bestFit="1" customWidth="1"/>
    <col min="6916" max="6918" width="9.140625" style="131"/>
    <col min="6919" max="6919" width="11.42578125" style="131" bestFit="1" customWidth="1"/>
    <col min="6920" max="7165" width="9.140625" style="131"/>
    <col min="7166" max="7166" width="4.5703125" style="131" customWidth="1"/>
    <col min="7167" max="7167" width="43.140625" style="131" customWidth="1"/>
    <col min="7168" max="7168" width="9" style="131" customWidth="1"/>
    <col min="7169" max="7169" width="6.140625" style="131" customWidth="1"/>
    <col min="7170" max="7170" width="10.85546875" style="131" customWidth="1"/>
    <col min="7171" max="7171" width="15.42578125" style="131" bestFit="1" customWidth="1"/>
    <col min="7172" max="7174" width="9.140625" style="131"/>
    <col min="7175" max="7175" width="11.42578125" style="131" bestFit="1" customWidth="1"/>
    <col min="7176" max="7421" width="9.140625" style="131"/>
    <col min="7422" max="7422" width="4.5703125" style="131" customWidth="1"/>
    <col min="7423" max="7423" width="43.140625" style="131" customWidth="1"/>
    <col min="7424" max="7424" width="9" style="131" customWidth="1"/>
    <col min="7425" max="7425" width="6.140625" style="131" customWidth="1"/>
    <col min="7426" max="7426" width="10.85546875" style="131" customWidth="1"/>
    <col min="7427" max="7427" width="15.42578125" style="131" bestFit="1" customWidth="1"/>
    <col min="7428" max="7430" width="9.140625" style="131"/>
    <col min="7431" max="7431" width="11.42578125" style="131" bestFit="1" customWidth="1"/>
    <col min="7432" max="7677" width="9.140625" style="131"/>
    <col min="7678" max="7678" width="4.5703125" style="131" customWidth="1"/>
    <col min="7679" max="7679" width="43.140625" style="131" customWidth="1"/>
    <col min="7680" max="7680" width="9" style="131" customWidth="1"/>
    <col min="7681" max="7681" width="6.140625" style="131" customWidth="1"/>
    <col min="7682" max="7682" width="10.85546875" style="131" customWidth="1"/>
    <col min="7683" max="7683" width="15.42578125" style="131" bestFit="1" customWidth="1"/>
    <col min="7684" max="7686" width="9.140625" style="131"/>
    <col min="7687" max="7687" width="11.42578125" style="131" bestFit="1" customWidth="1"/>
    <col min="7688" max="7933" width="9.140625" style="131"/>
    <col min="7934" max="7934" width="4.5703125" style="131" customWidth="1"/>
    <col min="7935" max="7935" width="43.140625" style="131" customWidth="1"/>
    <col min="7936" max="7936" width="9" style="131" customWidth="1"/>
    <col min="7937" max="7937" width="6.140625" style="131" customWidth="1"/>
    <col min="7938" max="7938" width="10.85546875" style="131" customWidth="1"/>
    <col min="7939" max="7939" width="15.42578125" style="131" bestFit="1" customWidth="1"/>
    <col min="7940" max="7942" width="9.140625" style="131"/>
    <col min="7943" max="7943" width="11.42578125" style="131" bestFit="1" customWidth="1"/>
    <col min="7944" max="8189" width="9.140625" style="131"/>
    <col min="8190" max="8190" width="4.5703125" style="131" customWidth="1"/>
    <col min="8191" max="8191" width="43.140625" style="131" customWidth="1"/>
    <col min="8192" max="8192" width="9" style="131" customWidth="1"/>
    <col min="8193" max="8193" width="6.140625" style="131" customWidth="1"/>
    <col min="8194" max="8194" width="10.85546875" style="131" customWidth="1"/>
    <col min="8195" max="8195" width="15.42578125" style="131" bestFit="1" customWidth="1"/>
    <col min="8196" max="8198" width="9.140625" style="131"/>
    <col min="8199" max="8199" width="11.42578125" style="131" bestFit="1" customWidth="1"/>
    <col min="8200" max="8445" width="9.140625" style="131"/>
    <col min="8446" max="8446" width="4.5703125" style="131" customWidth="1"/>
    <col min="8447" max="8447" width="43.140625" style="131" customWidth="1"/>
    <col min="8448" max="8448" width="9" style="131" customWidth="1"/>
    <col min="8449" max="8449" width="6.140625" style="131" customWidth="1"/>
    <col min="8450" max="8450" width="10.85546875" style="131" customWidth="1"/>
    <col min="8451" max="8451" width="15.42578125" style="131" bestFit="1" customWidth="1"/>
    <col min="8452" max="8454" width="9.140625" style="131"/>
    <col min="8455" max="8455" width="11.42578125" style="131" bestFit="1" customWidth="1"/>
    <col min="8456" max="8701" width="9.140625" style="131"/>
    <col min="8702" max="8702" width="4.5703125" style="131" customWidth="1"/>
    <col min="8703" max="8703" width="43.140625" style="131" customWidth="1"/>
    <col min="8704" max="8704" width="9" style="131" customWidth="1"/>
    <col min="8705" max="8705" width="6.140625" style="131" customWidth="1"/>
    <col min="8706" max="8706" width="10.85546875" style="131" customWidth="1"/>
    <col min="8707" max="8707" width="15.42578125" style="131" bestFit="1" customWidth="1"/>
    <col min="8708" max="8710" width="9.140625" style="131"/>
    <col min="8711" max="8711" width="11.42578125" style="131" bestFit="1" customWidth="1"/>
    <col min="8712" max="8957" width="9.140625" style="131"/>
    <col min="8958" max="8958" width="4.5703125" style="131" customWidth="1"/>
    <col min="8959" max="8959" width="43.140625" style="131" customWidth="1"/>
    <col min="8960" max="8960" width="9" style="131" customWidth="1"/>
    <col min="8961" max="8961" width="6.140625" style="131" customWidth="1"/>
    <col min="8962" max="8962" width="10.85546875" style="131" customWidth="1"/>
    <col min="8963" max="8963" width="15.42578125" style="131" bestFit="1" customWidth="1"/>
    <col min="8964" max="8966" width="9.140625" style="131"/>
    <col min="8967" max="8967" width="11.42578125" style="131" bestFit="1" customWidth="1"/>
    <col min="8968" max="9213" width="9.140625" style="131"/>
    <col min="9214" max="9214" width="4.5703125" style="131" customWidth="1"/>
    <col min="9215" max="9215" width="43.140625" style="131" customWidth="1"/>
    <col min="9216" max="9216" width="9" style="131" customWidth="1"/>
    <col min="9217" max="9217" width="6.140625" style="131" customWidth="1"/>
    <col min="9218" max="9218" width="10.85546875" style="131" customWidth="1"/>
    <col min="9219" max="9219" width="15.42578125" style="131" bestFit="1" customWidth="1"/>
    <col min="9220" max="9222" width="9.140625" style="131"/>
    <col min="9223" max="9223" width="11.42578125" style="131" bestFit="1" customWidth="1"/>
    <col min="9224" max="9469" width="9.140625" style="131"/>
    <col min="9470" max="9470" width="4.5703125" style="131" customWidth="1"/>
    <col min="9471" max="9471" width="43.140625" style="131" customWidth="1"/>
    <col min="9472" max="9472" width="9" style="131" customWidth="1"/>
    <col min="9473" max="9473" width="6.140625" style="131" customWidth="1"/>
    <col min="9474" max="9474" width="10.85546875" style="131" customWidth="1"/>
    <col min="9475" max="9475" width="15.42578125" style="131" bestFit="1" customWidth="1"/>
    <col min="9476" max="9478" width="9.140625" style="131"/>
    <col min="9479" max="9479" width="11.42578125" style="131" bestFit="1" customWidth="1"/>
    <col min="9480" max="9725" width="9.140625" style="131"/>
    <col min="9726" max="9726" width="4.5703125" style="131" customWidth="1"/>
    <col min="9727" max="9727" width="43.140625" style="131" customWidth="1"/>
    <col min="9728" max="9728" width="9" style="131" customWidth="1"/>
    <col min="9729" max="9729" width="6.140625" style="131" customWidth="1"/>
    <col min="9730" max="9730" width="10.85546875" style="131" customWidth="1"/>
    <col min="9731" max="9731" width="15.42578125" style="131" bestFit="1" customWidth="1"/>
    <col min="9732" max="9734" width="9.140625" style="131"/>
    <col min="9735" max="9735" width="11.42578125" style="131" bestFit="1" customWidth="1"/>
    <col min="9736" max="9981" width="9.140625" style="131"/>
    <col min="9982" max="9982" width="4.5703125" style="131" customWidth="1"/>
    <col min="9983" max="9983" width="43.140625" style="131" customWidth="1"/>
    <col min="9984" max="9984" width="9" style="131" customWidth="1"/>
    <col min="9985" max="9985" width="6.140625" style="131" customWidth="1"/>
    <col min="9986" max="9986" width="10.85546875" style="131" customWidth="1"/>
    <col min="9987" max="9987" width="15.42578125" style="131" bestFit="1" customWidth="1"/>
    <col min="9988" max="9990" width="9.140625" style="131"/>
    <col min="9991" max="9991" width="11.42578125" style="131" bestFit="1" customWidth="1"/>
    <col min="9992" max="10237" width="9.140625" style="131"/>
    <col min="10238" max="10238" width="4.5703125" style="131" customWidth="1"/>
    <col min="10239" max="10239" width="43.140625" style="131" customWidth="1"/>
    <col min="10240" max="10240" width="9" style="131" customWidth="1"/>
    <col min="10241" max="10241" width="6.140625" style="131" customWidth="1"/>
    <col min="10242" max="10242" width="10.85546875" style="131" customWidth="1"/>
    <col min="10243" max="10243" width="15.42578125" style="131" bestFit="1" customWidth="1"/>
    <col min="10244" max="10246" width="9.140625" style="131"/>
    <col min="10247" max="10247" width="11.42578125" style="131" bestFit="1" customWidth="1"/>
    <col min="10248" max="10493" width="9.140625" style="131"/>
    <col min="10494" max="10494" width="4.5703125" style="131" customWidth="1"/>
    <col min="10495" max="10495" width="43.140625" style="131" customWidth="1"/>
    <col min="10496" max="10496" width="9" style="131" customWidth="1"/>
    <col min="10497" max="10497" width="6.140625" style="131" customWidth="1"/>
    <col min="10498" max="10498" width="10.85546875" style="131" customWidth="1"/>
    <col min="10499" max="10499" width="15.42578125" style="131" bestFit="1" customWidth="1"/>
    <col min="10500" max="10502" width="9.140625" style="131"/>
    <col min="10503" max="10503" width="11.42578125" style="131" bestFit="1" customWidth="1"/>
    <col min="10504" max="10749" width="9.140625" style="131"/>
    <col min="10750" max="10750" width="4.5703125" style="131" customWidth="1"/>
    <col min="10751" max="10751" width="43.140625" style="131" customWidth="1"/>
    <col min="10752" max="10752" width="9" style="131" customWidth="1"/>
    <col min="10753" max="10753" width="6.140625" style="131" customWidth="1"/>
    <col min="10754" max="10754" width="10.85546875" style="131" customWidth="1"/>
    <col min="10755" max="10755" width="15.42578125" style="131" bestFit="1" customWidth="1"/>
    <col min="10756" max="10758" width="9.140625" style="131"/>
    <col min="10759" max="10759" width="11.42578125" style="131" bestFit="1" customWidth="1"/>
    <col min="10760" max="11005" width="9.140625" style="131"/>
    <col min="11006" max="11006" width="4.5703125" style="131" customWidth="1"/>
    <col min="11007" max="11007" width="43.140625" style="131" customWidth="1"/>
    <col min="11008" max="11008" width="9" style="131" customWidth="1"/>
    <col min="11009" max="11009" width="6.140625" style="131" customWidth="1"/>
    <col min="11010" max="11010" width="10.85546875" style="131" customWidth="1"/>
    <col min="11011" max="11011" width="15.42578125" style="131" bestFit="1" customWidth="1"/>
    <col min="11012" max="11014" width="9.140625" style="131"/>
    <col min="11015" max="11015" width="11.42578125" style="131" bestFit="1" customWidth="1"/>
    <col min="11016" max="11261" width="9.140625" style="131"/>
    <col min="11262" max="11262" width="4.5703125" style="131" customWidth="1"/>
    <col min="11263" max="11263" width="43.140625" style="131" customWidth="1"/>
    <col min="11264" max="11264" width="9" style="131" customWidth="1"/>
    <col min="11265" max="11265" width="6.140625" style="131" customWidth="1"/>
    <col min="11266" max="11266" width="10.85546875" style="131" customWidth="1"/>
    <col min="11267" max="11267" width="15.42578125" style="131" bestFit="1" customWidth="1"/>
    <col min="11268" max="11270" width="9.140625" style="131"/>
    <col min="11271" max="11271" width="11.42578125" style="131" bestFit="1" customWidth="1"/>
    <col min="11272" max="11517" width="9.140625" style="131"/>
    <col min="11518" max="11518" width="4.5703125" style="131" customWidth="1"/>
    <col min="11519" max="11519" width="43.140625" style="131" customWidth="1"/>
    <col min="11520" max="11520" width="9" style="131" customWidth="1"/>
    <col min="11521" max="11521" width="6.140625" style="131" customWidth="1"/>
    <col min="11522" max="11522" width="10.85546875" style="131" customWidth="1"/>
    <col min="11523" max="11523" width="15.42578125" style="131" bestFit="1" customWidth="1"/>
    <col min="11524" max="11526" width="9.140625" style="131"/>
    <col min="11527" max="11527" width="11.42578125" style="131" bestFit="1" customWidth="1"/>
    <col min="11528" max="11773" width="9.140625" style="131"/>
    <col min="11774" max="11774" width="4.5703125" style="131" customWidth="1"/>
    <col min="11775" max="11775" width="43.140625" style="131" customWidth="1"/>
    <col min="11776" max="11776" width="9" style="131" customWidth="1"/>
    <col min="11777" max="11777" width="6.140625" style="131" customWidth="1"/>
    <col min="11778" max="11778" width="10.85546875" style="131" customWidth="1"/>
    <col min="11779" max="11779" width="15.42578125" style="131" bestFit="1" customWidth="1"/>
    <col min="11780" max="11782" width="9.140625" style="131"/>
    <col min="11783" max="11783" width="11.42578125" style="131" bestFit="1" customWidth="1"/>
    <col min="11784" max="12029" width="9.140625" style="131"/>
    <col min="12030" max="12030" width="4.5703125" style="131" customWidth="1"/>
    <col min="12031" max="12031" width="43.140625" style="131" customWidth="1"/>
    <col min="12032" max="12032" width="9" style="131" customWidth="1"/>
    <col min="12033" max="12033" width="6.140625" style="131" customWidth="1"/>
    <col min="12034" max="12034" width="10.85546875" style="131" customWidth="1"/>
    <col min="12035" max="12035" width="15.42578125" style="131" bestFit="1" customWidth="1"/>
    <col min="12036" max="12038" width="9.140625" style="131"/>
    <col min="12039" max="12039" width="11.42578125" style="131" bestFit="1" customWidth="1"/>
    <col min="12040" max="12285" width="9.140625" style="131"/>
    <col min="12286" max="12286" width="4.5703125" style="131" customWidth="1"/>
    <col min="12287" max="12287" width="43.140625" style="131" customWidth="1"/>
    <col min="12288" max="12288" width="9" style="131" customWidth="1"/>
    <col min="12289" max="12289" width="6.140625" style="131" customWidth="1"/>
    <col min="12290" max="12290" width="10.85546875" style="131" customWidth="1"/>
    <col min="12291" max="12291" width="15.42578125" style="131" bestFit="1" customWidth="1"/>
    <col min="12292" max="12294" width="9.140625" style="131"/>
    <col min="12295" max="12295" width="11.42578125" style="131" bestFit="1" customWidth="1"/>
    <col min="12296" max="12541" width="9.140625" style="131"/>
    <col min="12542" max="12542" width="4.5703125" style="131" customWidth="1"/>
    <col min="12543" max="12543" width="43.140625" style="131" customWidth="1"/>
    <col min="12544" max="12544" width="9" style="131" customWidth="1"/>
    <col min="12545" max="12545" width="6.140625" style="131" customWidth="1"/>
    <col min="12546" max="12546" width="10.85546875" style="131" customWidth="1"/>
    <col min="12547" max="12547" width="15.42578125" style="131" bestFit="1" customWidth="1"/>
    <col min="12548" max="12550" width="9.140625" style="131"/>
    <col min="12551" max="12551" width="11.42578125" style="131" bestFit="1" customWidth="1"/>
    <col min="12552" max="12797" width="9.140625" style="131"/>
    <col min="12798" max="12798" width="4.5703125" style="131" customWidth="1"/>
    <col min="12799" max="12799" width="43.140625" style="131" customWidth="1"/>
    <col min="12800" max="12800" width="9" style="131" customWidth="1"/>
    <col min="12801" max="12801" width="6.140625" style="131" customWidth="1"/>
    <col min="12802" max="12802" width="10.85546875" style="131" customWidth="1"/>
    <col min="12803" max="12803" width="15.42578125" style="131" bestFit="1" customWidth="1"/>
    <col min="12804" max="12806" width="9.140625" style="131"/>
    <col min="12807" max="12807" width="11.42578125" style="131" bestFit="1" customWidth="1"/>
    <col min="12808" max="13053" width="9.140625" style="131"/>
    <col min="13054" max="13054" width="4.5703125" style="131" customWidth="1"/>
    <col min="13055" max="13055" width="43.140625" style="131" customWidth="1"/>
    <col min="13056" max="13056" width="9" style="131" customWidth="1"/>
    <col min="13057" max="13057" width="6.140625" style="131" customWidth="1"/>
    <col min="13058" max="13058" width="10.85546875" style="131" customWidth="1"/>
    <col min="13059" max="13059" width="15.42578125" style="131" bestFit="1" customWidth="1"/>
    <col min="13060" max="13062" width="9.140625" style="131"/>
    <col min="13063" max="13063" width="11.42578125" style="131" bestFit="1" customWidth="1"/>
    <col min="13064" max="13309" width="9.140625" style="131"/>
    <col min="13310" max="13310" width="4.5703125" style="131" customWidth="1"/>
    <col min="13311" max="13311" width="43.140625" style="131" customWidth="1"/>
    <col min="13312" max="13312" width="9" style="131" customWidth="1"/>
    <col min="13313" max="13313" width="6.140625" style="131" customWidth="1"/>
    <col min="13314" max="13314" width="10.85546875" style="131" customWidth="1"/>
    <col min="13315" max="13315" width="15.42578125" style="131" bestFit="1" customWidth="1"/>
    <col min="13316" max="13318" width="9.140625" style="131"/>
    <col min="13319" max="13319" width="11.42578125" style="131" bestFit="1" customWidth="1"/>
    <col min="13320" max="13565" width="9.140625" style="131"/>
    <col min="13566" max="13566" width="4.5703125" style="131" customWidth="1"/>
    <col min="13567" max="13567" width="43.140625" style="131" customWidth="1"/>
    <col min="13568" max="13568" width="9" style="131" customWidth="1"/>
    <col min="13569" max="13569" width="6.140625" style="131" customWidth="1"/>
    <col min="13570" max="13570" width="10.85546875" style="131" customWidth="1"/>
    <col min="13571" max="13571" width="15.42578125" style="131" bestFit="1" customWidth="1"/>
    <col min="13572" max="13574" width="9.140625" style="131"/>
    <col min="13575" max="13575" width="11.42578125" style="131" bestFit="1" customWidth="1"/>
    <col min="13576" max="13821" width="9.140625" style="131"/>
    <col min="13822" max="13822" width="4.5703125" style="131" customWidth="1"/>
    <col min="13823" max="13823" width="43.140625" style="131" customWidth="1"/>
    <col min="13824" max="13824" width="9" style="131" customWidth="1"/>
    <col min="13825" max="13825" width="6.140625" style="131" customWidth="1"/>
    <col min="13826" max="13826" width="10.85546875" style="131" customWidth="1"/>
    <col min="13827" max="13827" width="15.42578125" style="131" bestFit="1" customWidth="1"/>
    <col min="13828" max="13830" width="9.140625" style="131"/>
    <col min="13831" max="13831" width="11.42578125" style="131" bestFit="1" customWidth="1"/>
    <col min="13832" max="14077" width="9.140625" style="131"/>
    <col min="14078" max="14078" width="4.5703125" style="131" customWidth="1"/>
    <col min="14079" max="14079" width="43.140625" style="131" customWidth="1"/>
    <col min="14080" max="14080" width="9" style="131" customWidth="1"/>
    <col min="14081" max="14081" width="6.140625" style="131" customWidth="1"/>
    <col min="14082" max="14082" width="10.85546875" style="131" customWidth="1"/>
    <col min="14083" max="14083" width="15.42578125" style="131" bestFit="1" customWidth="1"/>
    <col min="14084" max="14086" width="9.140625" style="131"/>
    <col min="14087" max="14087" width="11.42578125" style="131" bestFit="1" customWidth="1"/>
    <col min="14088" max="14333" width="9.140625" style="131"/>
    <col min="14334" max="14334" width="4.5703125" style="131" customWidth="1"/>
    <col min="14335" max="14335" width="43.140625" style="131" customWidth="1"/>
    <col min="14336" max="14336" width="9" style="131" customWidth="1"/>
    <col min="14337" max="14337" width="6.140625" style="131" customWidth="1"/>
    <col min="14338" max="14338" width="10.85546875" style="131" customWidth="1"/>
    <col min="14339" max="14339" width="15.42578125" style="131" bestFit="1" customWidth="1"/>
    <col min="14340" max="14342" width="9.140625" style="131"/>
    <col min="14343" max="14343" width="11.42578125" style="131" bestFit="1" customWidth="1"/>
    <col min="14344" max="14589" width="9.140625" style="131"/>
    <col min="14590" max="14590" width="4.5703125" style="131" customWidth="1"/>
    <col min="14591" max="14591" width="43.140625" style="131" customWidth="1"/>
    <col min="14592" max="14592" width="9" style="131" customWidth="1"/>
    <col min="14593" max="14593" width="6.140625" style="131" customWidth="1"/>
    <col min="14594" max="14594" width="10.85546875" style="131" customWidth="1"/>
    <col min="14595" max="14595" width="15.42578125" style="131" bestFit="1" customWidth="1"/>
    <col min="14596" max="14598" width="9.140625" style="131"/>
    <col min="14599" max="14599" width="11.42578125" style="131" bestFit="1" customWidth="1"/>
    <col min="14600" max="14845" width="9.140625" style="131"/>
    <col min="14846" max="14846" width="4.5703125" style="131" customWidth="1"/>
    <col min="14847" max="14847" width="43.140625" style="131" customWidth="1"/>
    <col min="14848" max="14848" width="9" style="131" customWidth="1"/>
    <col min="14849" max="14849" width="6.140625" style="131" customWidth="1"/>
    <col min="14850" max="14850" width="10.85546875" style="131" customWidth="1"/>
    <col min="14851" max="14851" width="15.42578125" style="131" bestFit="1" customWidth="1"/>
    <col min="14852" max="14854" width="9.140625" style="131"/>
    <col min="14855" max="14855" width="11.42578125" style="131" bestFit="1" customWidth="1"/>
    <col min="14856" max="15101" width="9.140625" style="131"/>
    <col min="15102" max="15102" width="4.5703125" style="131" customWidth="1"/>
    <col min="15103" max="15103" width="43.140625" style="131" customWidth="1"/>
    <col min="15104" max="15104" width="9" style="131" customWidth="1"/>
    <col min="15105" max="15105" width="6.140625" style="131" customWidth="1"/>
    <col min="15106" max="15106" width="10.85546875" style="131" customWidth="1"/>
    <col min="15107" max="15107" width="15.42578125" style="131" bestFit="1" customWidth="1"/>
    <col min="15108" max="15110" width="9.140625" style="131"/>
    <col min="15111" max="15111" width="11.42578125" style="131" bestFit="1" customWidth="1"/>
    <col min="15112" max="15357" width="9.140625" style="131"/>
    <col min="15358" max="15358" width="4.5703125" style="131" customWidth="1"/>
    <col min="15359" max="15359" width="43.140625" style="131" customWidth="1"/>
    <col min="15360" max="15360" width="9" style="131" customWidth="1"/>
    <col min="15361" max="15361" width="6.140625" style="131" customWidth="1"/>
    <col min="15362" max="15362" width="10.85546875" style="131" customWidth="1"/>
    <col min="15363" max="15363" width="15.42578125" style="131" bestFit="1" customWidth="1"/>
    <col min="15364" max="15366" width="9.140625" style="131"/>
    <col min="15367" max="15367" width="11.42578125" style="131" bestFit="1" customWidth="1"/>
    <col min="15368" max="15613" width="9.140625" style="131"/>
    <col min="15614" max="15614" width="4.5703125" style="131" customWidth="1"/>
    <col min="15615" max="15615" width="43.140625" style="131" customWidth="1"/>
    <col min="15616" max="15616" width="9" style="131" customWidth="1"/>
    <col min="15617" max="15617" width="6.140625" style="131" customWidth="1"/>
    <col min="15618" max="15618" width="10.85546875" style="131" customWidth="1"/>
    <col min="15619" max="15619" width="15.42578125" style="131" bestFit="1" customWidth="1"/>
    <col min="15620" max="15622" width="9.140625" style="131"/>
    <col min="15623" max="15623" width="11.42578125" style="131" bestFit="1" customWidth="1"/>
    <col min="15624" max="15869" width="9.140625" style="131"/>
    <col min="15870" max="15870" width="4.5703125" style="131" customWidth="1"/>
    <col min="15871" max="15871" width="43.140625" style="131" customWidth="1"/>
    <col min="15872" max="15872" width="9" style="131" customWidth="1"/>
    <col min="15873" max="15873" width="6.140625" style="131" customWidth="1"/>
    <col min="15874" max="15874" width="10.85546875" style="131" customWidth="1"/>
    <col min="15875" max="15875" width="15.42578125" style="131" bestFit="1" customWidth="1"/>
    <col min="15876" max="15878" width="9.140625" style="131"/>
    <col min="15879" max="15879" width="11.42578125" style="131" bestFit="1" customWidth="1"/>
    <col min="15880" max="16125" width="9.140625" style="131"/>
    <col min="16126" max="16126" width="4.5703125" style="131" customWidth="1"/>
    <col min="16127" max="16127" width="43.140625" style="131" customWidth="1"/>
    <col min="16128" max="16128" width="9" style="131" customWidth="1"/>
    <col min="16129" max="16129" width="6.140625" style="131" customWidth="1"/>
    <col min="16130" max="16130" width="10.85546875" style="131" customWidth="1"/>
    <col min="16131" max="16131" width="15.42578125" style="131" bestFit="1" customWidth="1"/>
    <col min="16132" max="16134" width="9.140625" style="131"/>
    <col min="16135" max="16135" width="11.42578125" style="131" bestFit="1" customWidth="1"/>
    <col min="16136" max="16380" width="9.140625" style="131"/>
    <col min="16381" max="16384" width="9.140625" style="131" customWidth="1"/>
  </cols>
  <sheetData>
    <row r="1" spans="1:17" s="118" customFormat="1" ht="15" customHeight="1">
      <c r="A1" s="112" t="s">
        <v>153</v>
      </c>
      <c r="B1" s="113" t="s">
        <v>189</v>
      </c>
      <c r="C1" s="202" t="s">
        <v>46</v>
      </c>
      <c r="D1" s="115" t="s">
        <v>47</v>
      </c>
      <c r="E1" s="203" t="s">
        <v>48</v>
      </c>
      <c r="F1" s="204" t="s">
        <v>190</v>
      </c>
      <c r="H1" s="131"/>
      <c r="I1" s="131"/>
      <c r="J1" s="131"/>
      <c r="K1" s="131"/>
      <c r="L1" s="131"/>
      <c r="M1" s="131"/>
      <c r="N1" s="131"/>
      <c r="O1" s="131"/>
      <c r="P1" s="131"/>
      <c r="Q1" s="131"/>
    </row>
    <row r="2" spans="1:17" ht="15" customHeight="1"/>
    <row r="3" spans="1:17">
      <c r="B3" s="120" t="s">
        <v>600</v>
      </c>
    </row>
    <row r="4" spans="1:17">
      <c r="B4" s="120" t="s">
        <v>581</v>
      </c>
    </row>
    <row r="5" spans="1:17" ht="15" customHeight="1">
      <c r="B5" s="111" t="s">
        <v>572</v>
      </c>
      <c r="C5" s="127"/>
      <c r="E5" s="129"/>
      <c r="F5" s="130"/>
    </row>
    <row r="6" spans="1:17" ht="15" customHeight="1">
      <c r="B6" s="111" t="s">
        <v>573</v>
      </c>
      <c r="C6" s="127"/>
      <c r="E6" s="129"/>
      <c r="F6" s="130"/>
    </row>
    <row r="7" spans="1:17" ht="15" customHeight="1">
      <c r="B7" s="133" t="s">
        <v>1464</v>
      </c>
      <c r="C7" s="127"/>
      <c r="E7" s="129"/>
      <c r="F7" s="130"/>
    </row>
    <row r="8" spans="1:17" ht="15" customHeight="1">
      <c r="B8" s="133" t="s">
        <v>545</v>
      </c>
      <c r="C8" s="127"/>
      <c r="E8" s="129"/>
      <c r="F8" s="130"/>
    </row>
    <row r="9" spans="1:17" ht="15" customHeight="1">
      <c r="A9" s="126" t="s">
        <v>49</v>
      </c>
      <c r="B9" s="134" t="s">
        <v>569</v>
      </c>
      <c r="C9" s="127">
        <v>140</v>
      </c>
      <c r="D9" s="128" t="s">
        <v>574</v>
      </c>
      <c r="E9" s="129"/>
      <c r="F9" s="417"/>
    </row>
    <row r="10" spans="1:17" ht="15" customHeight="1">
      <c r="C10" s="127"/>
      <c r="E10" s="129"/>
      <c r="F10" s="417"/>
    </row>
    <row r="11" spans="1:17" ht="15" customHeight="1">
      <c r="A11" s="126" t="s">
        <v>50</v>
      </c>
      <c r="B11" s="134" t="s">
        <v>224</v>
      </c>
      <c r="C11" s="127">
        <v>125</v>
      </c>
      <c r="D11" s="128" t="s">
        <v>574</v>
      </c>
      <c r="E11" s="129"/>
      <c r="F11" s="417"/>
    </row>
    <row r="12" spans="1:17" ht="15" customHeight="1">
      <c r="C12" s="127"/>
      <c r="E12" s="129"/>
      <c r="F12" s="417"/>
    </row>
    <row r="13" spans="1:17" ht="15" customHeight="1">
      <c r="A13" s="126" t="s">
        <v>52</v>
      </c>
      <c r="B13" s="134" t="s">
        <v>225</v>
      </c>
      <c r="C13" s="127">
        <v>65</v>
      </c>
      <c r="D13" s="128" t="s">
        <v>574</v>
      </c>
      <c r="E13" s="129"/>
      <c r="F13" s="417"/>
    </row>
    <row r="14" spans="1:17" ht="15" customHeight="1">
      <c r="C14" s="127"/>
      <c r="E14" s="129"/>
      <c r="F14" s="417"/>
    </row>
    <row r="15" spans="1:17" ht="18.75" customHeight="1">
      <c r="A15" s="126" t="s">
        <v>53</v>
      </c>
      <c r="B15" s="134" t="s">
        <v>226</v>
      </c>
      <c r="C15" s="138">
        <v>2</v>
      </c>
      <c r="D15" s="128" t="s">
        <v>574</v>
      </c>
      <c r="E15" s="129"/>
      <c r="F15" s="417"/>
    </row>
    <row r="16" spans="1:17" ht="13.9" customHeight="1">
      <c r="C16" s="138"/>
      <c r="E16" s="129"/>
      <c r="F16" s="417"/>
    </row>
    <row r="17" spans="1:17" ht="18.75" customHeight="1">
      <c r="A17" s="126" t="s">
        <v>54</v>
      </c>
      <c r="B17" s="134" t="s">
        <v>604</v>
      </c>
      <c r="C17" s="138">
        <v>35</v>
      </c>
      <c r="D17" s="128" t="s">
        <v>574</v>
      </c>
      <c r="E17" s="129"/>
      <c r="F17" s="417"/>
    </row>
    <row r="18" spans="1:17" ht="18.75" customHeight="1">
      <c r="C18" s="138"/>
      <c r="E18" s="129"/>
      <c r="F18" s="417"/>
    </row>
    <row r="19" spans="1:17" ht="18.75" customHeight="1">
      <c r="B19" s="133" t="s">
        <v>1423</v>
      </c>
      <c r="C19" s="138"/>
      <c r="E19" s="129"/>
      <c r="F19" s="417"/>
    </row>
    <row r="20" spans="1:17" ht="15.6" customHeight="1">
      <c r="B20" s="133" t="s">
        <v>545</v>
      </c>
      <c r="C20" s="138"/>
      <c r="E20" s="129"/>
      <c r="F20" s="417"/>
    </row>
    <row r="21" spans="1:17" ht="18.75" customHeight="1">
      <c r="A21" s="126" t="s">
        <v>55</v>
      </c>
      <c r="B21" s="134" t="s">
        <v>605</v>
      </c>
      <c r="C21" s="138">
        <v>555</v>
      </c>
      <c r="D21" s="128" t="s">
        <v>574</v>
      </c>
      <c r="E21" s="129"/>
      <c r="F21" s="417"/>
    </row>
    <row r="22" spans="1:17" ht="15" customHeight="1">
      <c r="C22" s="138"/>
      <c r="E22" s="129"/>
      <c r="F22" s="417"/>
    </row>
    <row r="23" spans="1:17" ht="15" customHeight="1">
      <c r="B23" s="141" t="s">
        <v>211</v>
      </c>
      <c r="C23" s="127"/>
      <c r="E23" s="129"/>
      <c r="F23" s="417"/>
    </row>
    <row r="24" spans="1:17" ht="15" customHeight="1">
      <c r="B24" s="133" t="s">
        <v>606</v>
      </c>
      <c r="C24" s="127"/>
      <c r="E24" s="129"/>
      <c r="F24" s="417"/>
    </row>
    <row r="25" spans="1:17" s="143" customFormat="1" ht="15.75" customHeight="1">
      <c r="A25" s="126" t="s">
        <v>56</v>
      </c>
      <c r="B25" s="134" t="s">
        <v>228</v>
      </c>
      <c r="C25" s="142"/>
      <c r="D25" s="140"/>
      <c r="E25" s="129"/>
      <c r="F25" s="417"/>
      <c r="G25" s="131"/>
      <c r="H25" s="131"/>
      <c r="I25" s="131"/>
      <c r="J25" s="131"/>
      <c r="K25" s="131"/>
      <c r="L25" s="131"/>
      <c r="M25" s="131"/>
      <c r="N25" s="131"/>
      <c r="O25" s="131"/>
      <c r="P25" s="131"/>
      <c r="Q25" s="131"/>
    </row>
    <row r="26" spans="1:17" s="143" customFormat="1" ht="15.75" customHeight="1">
      <c r="A26" s="126"/>
      <c r="B26" s="134" t="s">
        <v>229</v>
      </c>
      <c r="C26" s="142"/>
      <c r="D26" s="140"/>
      <c r="E26" s="129"/>
      <c r="F26" s="417"/>
      <c r="G26" s="131"/>
      <c r="H26" s="131"/>
      <c r="I26" s="131"/>
      <c r="J26" s="131"/>
      <c r="K26" s="131"/>
      <c r="L26" s="131"/>
      <c r="M26" s="131"/>
      <c r="N26" s="131"/>
      <c r="O26" s="131"/>
      <c r="P26" s="131"/>
      <c r="Q26" s="131"/>
    </row>
    <row r="27" spans="1:17" s="143" customFormat="1" ht="13.9" customHeight="1">
      <c r="A27" s="126"/>
      <c r="B27" s="134" t="s">
        <v>230</v>
      </c>
      <c r="C27" s="142">
        <v>800</v>
      </c>
      <c r="D27" s="140" t="s">
        <v>575</v>
      </c>
      <c r="E27" s="129"/>
      <c r="F27" s="417"/>
      <c r="G27" s="131"/>
      <c r="H27" s="131"/>
      <c r="I27" s="131"/>
      <c r="J27" s="131"/>
      <c r="K27" s="131"/>
      <c r="L27" s="131"/>
      <c r="M27" s="131"/>
      <c r="N27" s="131"/>
      <c r="O27" s="131"/>
      <c r="P27" s="131"/>
      <c r="Q27" s="131"/>
    </row>
    <row r="28" spans="1:17" s="143" customFormat="1" ht="15" customHeight="1">
      <c r="A28" s="126"/>
      <c r="B28" s="134"/>
      <c r="C28" s="127"/>
      <c r="D28" s="128"/>
      <c r="E28" s="129"/>
      <c r="F28" s="417"/>
      <c r="G28" s="131"/>
      <c r="H28" s="131"/>
      <c r="I28" s="131"/>
      <c r="J28" s="131"/>
      <c r="K28" s="131"/>
      <c r="L28" s="131"/>
      <c r="M28" s="131"/>
      <c r="N28" s="131"/>
      <c r="O28" s="131"/>
      <c r="P28" s="131"/>
      <c r="Q28" s="131"/>
    </row>
    <row r="29" spans="1:17" s="143" customFormat="1" ht="15" customHeight="1">
      <c r="A29" s="126" t="s">
        <v>57</v>
      </c>
      <c r="B29" s="134" t="s">
        <v>294</v>
      </c>
      <c r="C29" s="127"/>
      <c r="D29" s="128"/>
      <c r="E29" s="129"/>
      <c r="F29" s="417"/>
      <c r="G29" s="131"/>
      <c r="H29" s="131"/>
      <c r="I29" s="131"/>
      <c r="J29" s="131"/>
      <c r="K29" s="131"/>
      <c r="L29" s="131"/>
      <c r="M29" s="131"/>
      <c r="N29" s="131"/>
      <c r="O29" s="131"/>
      <c r="P29" s="131"/>
      <c r="Q29" s="131"/>
    </row>
    <row r="30" spans="1:17" s="143" customFormat="1" ht="15" customHeight="1">
      <c r="A30" s="126"/>
      <c r="B30" s="134" t="s">
        <v>231</v>
      </c>
      <c r="C30" s="127"/>
      <c r="D30" s="128"/>
      <c r="E30" s="129"/>
      <c r="F30" s="417"/>
      <c r="G30" s="131"/>
      <c r="H30" s="131"/>
      <c r="I30" s="131"/>
      <c r="J30" s="131"/>
      <c r="K30" s="131"/>
      <c r="L30" s="131"/>
      <c r="M30" s="131"/>
      <c r="N30" s="131"/>
      <c r="O30" s="131"/>
      <c r="P30" s="131"/>
      <c r="Q30" s="131"/>
    </row>
    <row r="31" spans="1:17" s="143" customFormat="1" ht="15" customHeight="1">
      <c r="A31" s="126"/>
      <c r="B31" s="134" t="s">
        <v>232</v>
      </c>
      <c r="C31" s="127">
        <v>750</v>
      </c>
      <c r="D31" s="128" t="s">
        <v>575</v>
      </c>
      <c r="E31" s="129"/>
      <c r="F31" s="417"/>
      <c r="G31" s="131"/>
      <c r="H31" s="131"/>
      <c r="I31" s="131"/>
      <c r="J31" s="131"/>
      <c r="K31" s="131"/>
      <c r="L31" s="131"/>
      <c r="M31" s="131"/>
      <c r="N31" s="131"/>
      <c r="O31" s="131"/>
      <c r="P31" s="131"/>
      <c r="Q31" s="131"/>
    </row>
    <row r="32" spans="1:17" s="143" customFormat="1" ht="15" customHeight="1">
      <c r="A32" s="126"/>
      <c r="B32" s="134"/>
      <c r="C32" s="127"/>
      <c r="D32" s="128"/>
      <c r="E32" s="129"/>
      <c r="F32" s="417"/>
      <c r="G32" s="131"/>
      <c r="H32" s="131"/>
      <c r="I32" s="131"/>
      <c r="J32" s="131"/>
      <c r="K32" s="131"/>
      <c r="L32" s="131"/>
      <c r="M32" s="131"/>
      <c r="N32" s="131"/>
      <c r="O32" s="131"/>
      <c r="P32" s="131"/>
      <c r="Q32" s="131"/>
    </row>
    <row r="33" spans="1:17" s="143" customFormat="1" ht="15" customHeight="1">
      <c r="A33" s="126" t="s">
        <v>58</v>
      </c>
      <c r="B33" s="134" t="s">
        <v>233</v>
      </c>
      <c r="C33" s="127"/>
      <c r="D33" s="128"/>
      <c r="E33" s="129"/>
      <c r="F33" s="417"/>
      <c r="G33" s="131"/>
      <c r="H33" s="131"/>
      <c r="I33" s="131"/>
      <c r="J33" s="131"/>
      <c r="K33" s="131"/>
      <c r="L33" s="131"/>
      <c r="M33" s="131"/>
      <c r="N33" s="131"/>
      <c r="O33" s="131"/>
      <c r="P33" s="131"/>
      <c r="Q33" s="131"/>
    </row>
    <row r="34" spans="1:17" ht="15" customHeight="1">
      <c r="B34" s="134" t="s">
        <v>234</v>
      </c>
      <c r="C34" s="127">
        <v>413</v>
      </c>
      <c r="D34" s="128" t="s">
        <v>575</v>
      </c>
      <c r="E34" s="129"/>
      <c r="F34" s="417"/>
    </row>
    <row r="35" spans="1:17" ht="15" customHeight="1">
      <c r="E35" s="129"/>
      <c r="F35" s="417"/>
    </row>
    <row r="36" spans="1:17" ht="15" customHeight="1">
      <c r="A36" s="126" t="s">
        <v>59</v>
      </c>
      <c r="B36" s="134" t="s">
        <v>607</v>
      </c>
      <c r="C36" s="127">
        <v>4163</v>
      </c>
      <c r="D36" s="128" t="s">
        <v>575</v>
      </c>
      <c r="E36" s="129"/>
      <c r="F36" s="417"/>
    </row>
    <row r="37" spans="1:17" ht="15" customHeight="1">
      <c r="C37" s="127"/>
      <c r="E37" s="129"/>
      <c r="F37" s="417"/>
    </row>
    <row r="38" spans="1:17" ht="15" customHeight="1">
      <c r="A38" s="126" t="s">
        <v>60</v>
      </c>
      <c r="B38" s="735" t="s">
        <v>608</v>
      </c>
      <c r="C38" s="127">
        <v>263</v>
      </c>
      <c r="D38" s="128" t="s">
        <v>575</v>
      </c>
      <c r="E38" s="129"/>
      <c r="F38" s="417"/>
    </row>
    <row r="39" spans="1:17" ht="15" customHeight="1">
      <c r="B39" s="733"/>
      <c r="C39" s="127"/>
      <c r="E39" s="129"/>
      <c r="F39" s="417"/>
    </row>
    <row r="40" spans="1:17" ht="15" customHeight="1">
      <c r="B40" s="733" t="s">
        <v>580</v>
      </c>
      <c r="C40" s="127"/>
      <c r="E40" s="129"/>
      <c r="F40" s="417"/>
    </row>
    <row r="41" spans="1:17" ht="15" customHeight="1">
      <c r="B41" s="734" t="s">
        <v>1488</v>
      </c>
      <c r="C41" s="127"/>
      <c r="E41" s="129"/>
      <c r="F41" s="417"/>
    </row>
    <row r="42" spans="1:17" ht="15" customHeight="1">
      <c r="A42" s="126" t="s">
        <v>61</v>
      </c>
      <c r="B42" s="735" t="s">
        <v>1663</v>
      </c>
      <c r="C42" s="155">
        <v>21.25</v>
      </c>
      <c r="D42" s="128" t="s">
        <v>215</v>
      </c>
      <c r="E42" s="129"/>
      <c r="F42" s="417"/>
    </row>
    <row r="43" spans="1:17" ht="15" customHeight="1">
      <c r="B43" s="735"/>
      <c r="C43" s="155"/>
      <c r="E43" s="129"/>
      <c r="F43" s="417"/>
    </row>
    <row r="44" spans="1:17" ht="15" customHeight="1">
      <c r="A44" s="126" t="s">
        <v>62</v>
      </c>
      <c r="B44" s="735" t="s">
        <v>1664</v>
      </c>
      <c r="C44" s="155">
        <v>13</v>
      </c>
      <c r="D44" s="128" t="s">
        <v>215</v>
      </c>
      <c r="E44" s="129"/>
      <c r="F44" s="417"/>
    </row>
    <row r="45" spans="1:17" ht="15" customHeight="1">
      <c r="B45" s="734"/>
      <c r="C45" s="127"/>
      <c r="E45" s="129"/>
      <c r="F45" s="417"/>
    </row>
    <row r="46" spans="1:17" ht="15" customHeight="1">
      <c r="A46" s="126" t="s">
        <v>63</v>
      </c>
      <c r="B46" s="735" t="s">
        <v>1665</v>
      </c>
      <c r="C46" s="155">
        <v>9.8000000000000007</v>
      </c>
      <c r="D46" s="128" t="s">
        <v>215</v>
      </c>
      <c r="E46" s="129"/>
      <c r="F46" s="417"/>
    </row>
    <row r="47" spans="1:17" ht="15" customHeight="1">
      <c r="B47" s="735"/>
      <c r="C47" s="155"/>
      <c r="E47" s="129"/>
      <c r="F47" s="417"/>
    </row>
    <row r="48" spans="1:17" ht="15" customHeight="1">
      <c r="A48" s="126" t="s">
        <v>333</v>
      </c>
      <c r="B48" s="735" t="s">
        <v>1493</v>
      </c>
      <c r="C48" s="129">
        <v>5.25</v>
      </c>
      <c r="D48" s="128" t="s">
        <v>215</v>
      </c>
      <c r="E48" s="129"/>
      <c r="F48" s="417"/>
    </row>
    <row r="49" spans="1:6" ht="15" customHeight="1">
      <c r="B49" s="735"/>
      <c r="E49" s="129"/>
      <c r="F49" s="417"/>
    </row>
    <row r="50" spans="1:6" ht="15" customHeight="1">
      <c r="A50" s="126" t="s">
        <v>335</v>
      </c>
      <c r="B50" s="735" t="s">
        <v>1666</v>
      </c>
      <c r="C50" s="129">
        <v>44.4</v>
      </c>
      <c r="D50" s="128" t="s">
        <v>215</v>
      </c>
      <c r="E50" s="129"/>
      <c r="F50" s="417"/>
    </row>
    <row r="51" spans="1:6" ht="15" customHeight="1">
      <c r="B51" s="161"/>
    </row>
    <row r="52" spans="1:6" ht="15" customHeight="1">
      <c r="B52" s="147" t="s">
        <v>235</v>
      </c>
      <c r="F52" s="146"/>
    </row>
    <row r="53" spans="1:6" ht="15.75" customHeight="1" thickBot="1">
      <c r="B53" s="147" t="s">
        <v>223</v>
      </c>
      <c r="F53" s="148"/>
    </row>
    <row r="54" spans="1:6" ht="15.75" customHeight="1" thickTop="1" thickBot="1">
      <c r="B54" s="147"/>
      <c r="F54" s="192"/>
    </row>
    <row r="55" spans="1:6" ht="15.75" customHeight="1" thickTop="1">
      <c r="A55" s="149"/>
      <c r="B55" s="150"/>
      <c r="C55" s="151"/>
      <c r="D55" s="149"/>
      <c r="E55" s="152"/>
      <c r="F55" s="153"/>
    </row>
    <row r="56" spans="1:6" ht="15" customHeight="1">
      <c r="A56" s="334"/>
      <c r="B56" s="392"/>
      <c r="C56" s="336"/>
      <c r="D56" s="337"/>
      <c r="E56" s="338"/>
      <c r="F56" s="146"/>
    </row>
    <row r="57" spans="1:6" ht="15" customHeight="1"/>
    <row r="58" spans="1:6">
      <c r="B58" s="111" t="s">
        <v>216</v>
      </c>
    </row>
    <row r="59" spans="1:6" ht="15" customHeight="1"/>
    <row r="60" spans="1:6" ht="15" customHeight="1">
      <c r="B60" s="111" t="s">
        <v>217</v>
      </c>
    </row>
    <row r="61" spans="1:6" ht="15" customHeight="1"/>
    <row r="62" spans="1:6" ht="15" customHeight="1">
      <c r="B62" s="139" t="s">
        <v>1681</v>
      </c>
    </row>
    <row r="63" spans="1:6" ht="15" customHeight="1">
      <c r="B63" s="139" t="s">
        <v>1682</v>
      </c>
    </row>
    <row r="64" spans="1:6" ht="15" customHeight="1">
      <c r="A64" s="126" t="s">
        <v>49</v>
      </c>
      <c r="B64" s="134" t="s">
        <v>1683</v>
      </c>
      <c r="C64" s="145">
        <v>863</v>
      </c>
      <c r="D64" s="128" t="s">
        <v>575</v>
      </c>
      <c r="F64" s="417"/>
    </row>
    <row r="65" spans="1:6" ht="15" customHeight="1">
      <c r="F65" s="417"/>
    </row>
    <row r="66" spans="1:6" ht="15" customHeight="1">
      <c r="A66" s="126" t="s">
        <v>50</v>
      </c>
      <c r="B66" s="134" t="s">
        <v>658</v>
      </c>
      <c r="C66" s="145">
        <v>284</v>
      </c>
      <c r="D66" s="128" t="s">
        <v>575</v>
      </c>
      <c r="F66" s="417"/>
    </row>
    <row r="67" spans="1:6" ht="15" customHeight="1">
      <c r="F67" s="418"/>
    </row>
    <row r="68" spans="1:6" ht="15" customHeight="1">
      <c r="A68" s="126" t="s">
        <v>52</v>
      </c>
      <c r="B68" s="134" t="s">
        <v>1684</v>
      </c>
      <c r="C68" s="145">
        <v>662</v>
      </c>
      <c r="D68" s="128" t="s">
        <v>575</v>
      </c>
      <c r="F68" s="417"/>
    </row>
    <row r="69" spans="1:6" ht="15" customHeight="1"/>
    <row r="70" spans="1:6" ht="15" customHeight="1">
      <c r="B70" s="147" t="s">
        <v>236</v>
      </c>
      <c r="F70" s="146"/>
    </row>
    <row r="71" spans="1:6" ht="15.75" customHeight="1" thickBot="1">
      <c r="B71" s="147" t="s">
        <v>223</v>
      </c>
      <c r="F71" s="148"/>
    </row>
    <row r="72" spans="1:6" ht="15.75" customHeight="1" thickTop="1">
      <c r="E72" s="129"/>
    </row>
    <row r="73" spans="1:6" ht="15" customHeight="1">
      <c r="E73" s="129"/>
    </row>
    <row r="74" spans="1:6" ht="15" customHeight="1">
      <c r="B74" s="111" t="s">
        <v>566</v>
      </c>
      <c r="E74" s="129"/>
    </row>
    <row r="75" spans="1:6" ht="15" customHeight="1">
      <c r="E75" s="129"/>
    </row>
    <row r="76" spans="1:6" ht="15" customHeight="1">
      <c r="B76" s="111" t="s">
        <v>549</v>
      </c>
      <c r="E76" s="129"/>
    </row>
    <row r="77" spans="1:6" ht="15" customHeight="1">
      <c r="E77" s="129"/>
    </row>
    <row r="78" spans="1:6" ht="15" customHeight="1">
      <c r="A78" s="126" t="s">
        <v>53</v>
      </c>
      <c r="B78" s="134" t="s">
        <v>667</v>
      </c>
      <c r="E78" s="129"/>
      <c r="F78" s="130"/>
    </row>
    <row r="79" spans="1:6" ht="15" customHeight="1">
      <c r="B79" s="134" t="s">
        <v>671</v>
      </c>
      <c r="E79" s="129"/>
      <c r="F79" s="130"/>
    </row>
    <row r="80" spans="1:6" ht="15" customHeight="1">
      <c r="B80" s="134" t="s">
        <v>669</v>
      </c>
      <c r="E80" s="129"/>
      <c r="F80" s="130"/>
    </row>
    <row r="81" spans="1:6" ht="15" customHeight="1">
      <c r="B81" s="134" t="s">
        <v>670</v>
      </c>
      <c r="C81" s="145">
        <v>49</v>
      </c>
      <c r="D81" s="128" t="s">
        <v>575</v>
      </c>
      <c r="E81" s="129"/>
      <c r="F81" s="417"/>
    </row>
    <row r="82" spans="1:6" ht="15" customHeight="1">
      <c r="E82" s="129"/>
      <c r="F82" s="417"/>
    </row>
    <row r="83" spans="1:6" ht="15" customHeight="1">
      <c r="A83" s="126" t="s">
        <v>54</v>
      </c>
      <c r="B83" s="134" t="s">
        <v>667</v>
      </c>
      <c r="E83" s="129"/>
      <c r="F83" s="417"/>
    </row>
    <row r="84" spans="1:6" ht="15" customHeight="1">
      <c r="B84" s="134" t="s">
        <v>671</v>
      </c>
      <c r="E84" s="129"/>
      <c r="F84" s="417"/>
    </row>
    <row r="85" spans="1:6" ht="15" customHeight="1">
      <c r="B85" s="134" t="s">
        <v>669</v>
      </c>
      <c r="E85" s="129"/>
      <c r="F85" s="417"/>
    </row>
    <row r="86" spans="1:6" ht="15" customHeight="1">
      <c r="B86" s="134" t="s">
        <v>670</v>
      </c>
      <c r="C86" s="145">
        <v>46</v>
      </c>
      <c r="D86" s="128" t="s">
        <v>575</v>
      </c>
      <c r="E86" s="129"/>
      <c r="F86" s="417"/>
    </row>
    <row r="87" spans="1:6" ht="15" customHeight="1">
      <c r="E87" s="129"/>
      <c r="F87" s="417"/>
    </row>
    <row r="88" spans="1:6" ht="15" customHeight="1">
      <c r="B88" s="133" t="s">
        <v>650</v>
      </c>
      <c r="E88" s="129"/>
      <c r="F88" s="417"/>
    </row>
    <row r="89" spans="1:6" ht="15" customHeight="1">
      <c r="A89" s="126" t="s">
        <v>55</v>
      </c>
      <c r="B89" s="134" t="s">
        <v>248</v>
      </c>
      <c r="C89" s="145">
        <v>1225</v>
      </c>
      <c r="D89" s="128" t="s">
        <v>575</v>
      </c>
      <c r="E89" s="129"/>
      <c r="F89" s="417"/>
    </row>
    <row r="90" spans="1:6" ht="15" customHeight="1">
      <c r="E90" s="129"/>
      <c r="F90" s="130"/>
    </row>
    <row r="91" spans="1:6" ht="15" customHeight="1">
      <c r="E91" s="129"/>
    </row>
    <row r="92" spans="1:6" ht="15" customHeight="1">
      <c r="B92" s="147" t="s">
        <v>550</v>
      </c>
      <c r="E92" s="129"/>
      <c r="F92" s="146"/>
    </row>
    <row r="93" spans="1:6" ht="15" customHeight="1" thickBot="1">
      <c r="B93" s="147" t="s">
        <v>223</v>
      </c>
      <c r="E93" s="129"/>
      <c r="F93" s="148"/>
    </row>
    <row r="94" spans="1:6" ht="15" customHeight="1" thickTop="1">
      <c r="E94" s="129"/>
    </row>
    <row r="95" spans="1:6" ht="15" customHeight="1">
      <c r="E95" s="129"/>
    </row>
    <row r="96" spans="1:6" ht="15" customHeight="1">
      <c r="E96" s="129"/>
    </row>
    <row r="97" spans="1:6" ht="15" customHeight="1">
      <c r="E97" s="129"/>
    </row>
    <row r="98" spans="1:6" ht="15" customHeight="1">
      <c r="E98" s="129"/>
    </row>
    <row r="99" spans="1:6" ht="15" customHeight="1">
      <c r="E99" s="129"/>
    </row>
    <row r="100" spans="1:6" ht="15" customHeight="1">
      <c r="E100" s="129"/>
    </row>
    <row r="101" spans="1:6" ht="15" customHeight="1">
      <c r="E101" s="129"/>
    </row>
    <row r="102" spans="1:6" ht="15" customHeight="1">
      <c r="E102" s="129"/>
    </row>
    <row r="103" spans="1:6" ht="15" customHeight="1">
      <c r="E103" s="129"/>
    </row>
    <row r="104" spans="1:6" ht="15" customHeight="1">
      <c r="E104" s="129"/>
    </row>
    <row r="105" spans="1:6" ht="15" customHeight="1">
      <c r="E105" s="129"/>
    </row>
    <row r="106" spans="1:6" ht="15" customHeight="1">
      <c r="E106" s="129"/>
    </row>
    <row r="107" spans="1:6" ht="15" customHeight="1">
      <c r="E107" s="129"/>
    </row>
    <row r="108" spans="1:6" ht="15" customHeight="1">
      <c r="E108" s="129"/>
    </row>
    <row r="109" spans="1:6" ht="15" customHeight="1">
      <c r="E109" s="129"/>
    </row>
    <row r="110" spans="1:6" ht="15" customHeight="1">
      <c r="A110" s="327"/>
      <c r="B110" s="331"/>
      <c r="C110" s="328"/>
      <c r="D110" s="329"/>
      <c r="E110" s="332"/>
      <c r="F110" s="326"/>
    </row>
    <row r="111" spans="1:6" ht="15" customHeight="1">
      <c r="A111" s="334"/>
      <c r="B111" s="392"/>
      <c r="C111" s="336"/>
      <c r="D111" s="337"/>
      <c r="E111" s="393"/>
      <c r="F111" s="146"/>
    </row>
    <row r="112" spans="1:6" ht="15" customHeight="1">
      <c r="A112" s="168"/>
      <c r="B112" s="169" t="s">
        <v>237</v>
      </c>
      <c r="C112" s="170"/>
      <c r="D112" s="171"/>
      <c r="E112" s="176"/>
      <c r="F112" s="130"/>
    </row>
    <row r="113" spans="1:6" ht="15" customHeight="1">
      <c r="A113" s="168"/>
      <c r="B113" s="169" t="s">
        <v>238</v>
      </c>
      <c r="C113" s="170"/>
      <c r="D113" s="171"/>
      <c r="E113" s="176"/>
      <c r="F113" s="130"/>
    </row>
    <row r="114" spans="1:6" ht="15" customHeight="1">
      <c r="A114" s="168"/>
      <c r="B114" s="173"/>
      <c r="C114" s="170"/>
      <c r="D114" s="171"/>
      <c r="E114" s="176"/>
      <c r="F114" s="130"/>
    </row>
    <row r="115" spans="1:6" ht="15" customHeight="1">
      <c r="A115" s="168" t="s">
        <v>49</v>
      </c>
      <c r="B115" s="173" t="s">
        <v>908</v>
      </c>
      <c r="C115" s="175"/>
      <c r="D115" s="171"/>
      <c r="E115" s="176"/>
      <c r="F115" s="130"/>
    </row>
    <row r="116" spans="1:6" ht="15" customHeight="1">
      <c r="A116" s="168"/>
      <c r="B116" s="173" t="s">
        <v>909</v>
      </c>
      <c r="C116" s="175"/>
      <c r="D116" s="171"/>
      <c r="E116" s="176"/>
      <c r="F116" s="130"/>
    </row>
    <row r="117" spans="1:6" ht="15" customHeight="1">
      <c r="A117" s="168"/>
      <c r="B117" s="173" t="s">
        <v>910</v>
      </c>
      <c r="C117" s="175"/>
      <c r="D117" s="171"/>
      <c r="E117" s="176"/>
      <c r="F117" s="130"/>
    </row>
    <row r="118" spans="1:6" ht="15" customHeight="1">
      <c r="A118" s="168"/>
      <c r="B118" s="173" t="s">
        <v>911</v>
      </c>
      <c r="C118" s="175"/>
      <c r="D118" s="171"/>
      <c r="E118" s="176"/>
      <c r="F118" s="130"/>
    </row>
    <row r="119" spans="1:6" ht="15" customHeight="1">
      <c r="A119" s="168"/>
      <c r="B119" s="173" t="s">
        <v>912</v>
      </c>
      <c r="C119" s="175"/>
      <c r="D119" s="171"/>
      <c r="E119" s="176"/>
      <c r="F119" s="130"/>
    </row>
    <row r="120" spans="1:6" ht="15" customHeight="1">
      <c r="A120" s="168"/>
      <c r="B120" s="173" t="s">
        <v>913</v>
      </c>
      <c r="C120" s="175"/>
      <c r="D120" s="171"/>
      <c r="E120" s="176"/>
      <c r="F120" s="130"/>
    </row>
    <row r="121" spans="1:6" ht="15" customHeight="1">
      <c r="A121" s="168"/>
      <c r="B121" s="173" t="s">
        <v>914</v>
      </c>
      <c r="C121" s="175"/>
      <c r="D121" s="171"/>
      <c r="E121" s="176"/>
      <c r="F121" s="130"/>
    </row>
    <row r="122" spans="1:6" ht="15" customHeight="1">
      <c r="A122" s="168"/>
      <c r="B122" s="173" t="s">
        <v>923</v>
      </c>
      <c r="C122" s="175">
        <v>296</v>
      </c>
      <c r="D122" s="128" t="s">
        <v>575</v>
      </c>
      <c r="E122" s="176"/>
      <c r="F122" s="417"/>
    </row>
    <row r="123" spans="1:6" ht="15" customHeight="1">
      <c r="A123" s="168"/>
      <c r="B123" s="173"/>
      <c r="C123" s="175"/>
      <c r="D123" s="171"/>
      <c r="E123" s="176"/>
      <c r="F123" s="417"/>
    </row>
    <row r="124" spans="1:6" ht="15" customHeight="1">
      <c r="A124" s="168" t="s">
        <v>50</v>
      </c>
      <c r="B124" s="173" t="s">
        <v>915</v>
      </c>
      <c r="C124" s="175"/>
      <c r="D124" s="171"/>
      <c r="E124" s="176"/>
      <c r="F124" s="417"/>
    </row>
    <row r="125" spans="1:6" ht="15" customHeight="1">
      <c r="A125" s="168"/>
      <c r="B125" s="173" t="s">
        <v>916</v>
      </c>
      <c r="C125" s="175"/>
      <c r="D125" s="171"/>
      <c r="E125" s="176"/>
      <c r="F125" s="417"/>
    </row>
    <row r="126" spans="1:6" ht="15" customHeight="1">
      <c r="A126" s="168"/>
      <c r="B126" s="173" t="s">
        <v>917</v>
      </c>
      <c r="C126" s="175"/>
      <c r="D126" s="171"/>
      <c r="E126" s="176"/>
      <c r="F126" s="417"/>
    </row>
    <row r="127" spans="1:6" ht="15" customHeight="1">
      <c r="A127" s="168"/>
      <c r="B127" s="173" t="s">
        <v>918</v>
      </c>
      <c r="C127" s="175"/>
      <c r="D127" s="171"/>
      <c r="E127" s="176"/>
      <c r="F127" s="417"/>
    </row>
    <row r="128" spans="1:6" ht="15" customHeight="1">
      <c r="A128" s="168"/>
      <c r="B128" s="173" t="s">
        <v>919</v>
      </c>
      <c r="C128" s="175"/>
      <c r="D128" s="171"/>
      <c r="E128" s="176"/>
      <c r="F128" s="417"/>
    </row>
    <row r="129" spans="1:6" ht="15" customHeight="1">
      <c r="A129" s="168"/>
      <c r="B129" s="173" t="s">
        <v>920</v>
      </c>
      <c r="C129" s="175"/>
      <c r="D129" s="171"/>
      <c r="E129" s="176"/>
      <c r="F129" s="417"/>
    </row>
    <row r="130" spans="1:6" ht="15" customHeight="1">
      <c r="A130" s="168"/>
      <c r="B130" s="173" t="s">
        <v>921</v>
      </c>
      <c r="C130" s="175"/>
      <c r="D130" s="171"/>
      <c r="E130" s="176"/>
      <c r="F130" s="417"/>
    </row>
    <row r="131" spans="1:6" ht="15" customHeight="1">
      <c r="A131" s="168"/>
      <c r="B131" s="173" t="s">
        <v>922</v>
      </c>
      <c r="C131" s="175">
        <v>118</v>
      </c>
      <c r="D131" s="128" t="s">
        <v>575</v>
      </c>
      <c r="E131" s="176"/>
      <c r="F131" s="417"/>
    </row>
    <row r="132" spans="1:6" ht="15" customHeight="1">
      <c r="A132" s="168"/>
      <c r="B132" s="173"/>
      <c r="C132" s="175"/>
      <c r="D132" s="171"/>
      <c r="E132" s="176"/>
      <c r="F132" s="417"/>
    </row>
    <row r="133" spans="1:6" ht="15" customHeight="1">
      <c r="A133" s="168" t="s">
        <v>52</v>
      </c>
      <c r="B133" s="173" t="s">
        <v>956</v>
      </c>
      <c r="C133" s="175"/>
      <c r="E133" s="176"/>
      <c r="F133" s="417"/>
    </row>
    <row r="134" spans="1:6" ht="15" customHeight="1">
      <c r="A134" s="168"/>
      <c r="B134" s="173" t="s">
        <v>957</v>
      </c>
      <c r="C134" s="175"/>
      <c r="E134" s="176"/>
      <c r="F134" s="417"/>
    </row>
    <row r="135" spans="1:6" ht="15" customHeight="1">
      <c r="A135" s="168"/>
      <c r="B135" s="173" t="s">
        <v>958</v>
      </c>
      <c r="C135" s="175"/>
      <c r="E135" s="176"/>
      <c r="F135" s="417"/>
    </row>
    <row r="136" spans="1:6" ht="15" customHeight="1">
      <c r="A136" s="168"/>
      <c r="B136" s="173" t="s">
        <v>959</v>
      </c>
      <c r="C136" s="175"/>
      <c r="E136" s="176"/>
      <c r="F136" s="417"/>
    </row>
    <row r="137" spans="1:6" ht="15" customHeight="1">
      <c r="A137" s="168"/>
      <c r="B137" s="173" t="s">
        <v>960</v>
      </c>
      <c r="C137" s="175"/>
      <c r="E137" s="176"/>
      <c r="F137" s="417"/>
    </row>
    <row r="138" spans="1:6" ht="15" customHeight="1">
      <c r="A138" s="168"/>
      <c r="B138" s="173" t="s">
        <v>961</v>
      </c>
      <c r="C138" s="175">
        <v>36</v>
      </c>
      <c r="D138" s="128" t="s">
        <v>575</v>
      </c>
      <c r="E138" s="176"/>
      <c r="F138" s="417"/>
    </row>
    <row r="139" spans="1:6" ht="15" customHeight="1">
      <c r="A139" s="168"/>
      <c r="B139" s="173"/>
      <c r="C139" s="207"/>
      <c r="D139" s="177"/>
      <c r="E139" s="176"/>
      <c r="F139" s="417"/>
    </row>
    <row r="140" spans="1:6" ht="15" customHeight="1">
      <c r="A140" s="126" t="s">
        <v>53</v>
      </c>
      <c r="B140" s="353" t="s">
        <v>969</v>
      </c>
      <c r="E140" s="129"/>
      <c r="F140" s="417"/>
    </row>
    <row r="141" spans="1:6" ht="15" customHeight="1">
      <c r="B141" s="134" t="s">
        <v>970</v>
      </c>
      <c r="D141" s="177"/>
      <c r="E141" s="129"/>
      <c r="F141" s="417"/>
    </row>
    <row r="142" spans="1:6" ht="15" customHeight="1">
      <c r="B142" s="134" t="s">
        <v>971</v>
      </c>
      <c r="D142" s="177"/>
      <c r="E142" s="129"/>
      <c r="F142" s="417"/>
    </row>
    <row r="143" spans="1:6" ht="15" customHeight="1">
      <c r="B143" s="134" t="s">
        <v>972</v>
      </c>
      <c r="D143" s="177"/>
      <c r="E143" s="129"/>
      <c r="F143" s="417"/>
    </row>
    <row r="144" spans="1:6" ht="15" customHeight="1">
      <c r="B144" s="134" t="s">
        <v>973</v>
      </c>
      <c r="D144" s="177"/>
      <c r="E144" s="129"/>
      <c r="F144" s="417"/>
    </row>
    <row r="145" spans="2:6" ht="15" customHeight="1">
      <c r="B145" s="353" t="s">
        <v>974</v>
      </c>
      <c r="D145" s="177"/>
      <c r="E145" s="129"/>
      <c r="F145" s="417"/>
    </row>
    <row r="146" spans="2:6" ht="15" customHeight="1">
      <c r="B146" s="134" t="s">
        <v>975</v>
      </c>
      <c r="C146" s="145">
        <v>27</v>
      </c>
      <c r="D146" s="128" t="s">
        <v>575</v>
      </c>
      <c r="E146" s="129"/>
      <c r="F146" s="417"/>
    </row>
    <row r="147" spans="2:6" ht="15" customHeight="1">
      <c r="D147" s="177"/>
      <c r="E147" s="129"/>
    </row>
    <row r="148" spans="2:6" ht="15" customHeight="1">
      <c r="D148" s="177"/>
      <c r="E148" s="129"/>
    </row>
    <row r="149" spans="2:6" ht="15" customHeight="1">
      <c r="D149" s="177"/>
      <c r="E149" s="129"/>
    </row>
    <row r="150" spans="2:6" ht="15" customHeight="1">
      <c r="D150" s="177"/>
      <c r="E150" s="129"/>
    </row>
    <row r="151" spans="2:6" ht="15" customHeight="1">
      <c r="D151" s="177"/>
      <c r="E151" s="129"/>
    </row>
    <row r="152" spans="2:6" ht="15" customHeight="1">
      <c r="E152" s="129"/>
    </row>
    <row r="153" spans="2:6" ht="15" customHeight="1">
      <c r="E153" s="129"/>
    </row>
    <row r="154" spans="2:6" ht="15" customHeight="1">
      <c r="E154" s="129"/>
    </row>
    <row r="155" spans="2:6" ht="15" customHeight="1">
      <c r="B155" s="182" t="s">
        <v>240</v>
      </c>
      <c r="E155" s="129"/>
      <c r="F155" s="146"/>
    </row>
    <row r="156" spans="2:6" ht="15" customHeight="1" thickBot="1">
      <c r="B156" s="134" t="s">
        <v>64</v>
      </c>
      <c r="E156" s="129"/>
      <c r="F156" s="344"/>
    </row>
    <row r="157" spans="2:6" ht="15" customHeight="1" thickTop="1">
      <c r="E157" s="129"/>
    </row>
    <row r="158" spans="2:6" ht="15" customHeight="1">
      <c r="E158" s="129"/>
    </row>
    <row r="159" spans="2:6" ht="15" customHeight="1">
      <c r="E159" s="129"/>
    </row>
    <row r="160" spans="2:6" ht="15" customHeight="1">
      <c r="E160" s="129"/>
    </row>
    <row r="161" spans="1:6" ht="15" customHeight="1">
      <c r="E161" s="129"/>
    </row>
    <row r="162" spans="1:6" ht="15" customHeight="1">
      <c r="E162" s="129"/>
    </row>
    <row r="163" spans="1:6" ht="15" customHeight="1">
      <c r="E163" s="129"/>
    </row>
    <row r="164" spans="1:6" ht="15" customHeight="1">
      <c r="E164" s="129"/>
    </row>
    <row r="165" spans="1:6" ht="15" customHeight="1">
      <c r="A165" s="327"/>
      <c r="B165" s="331"/>
      <c r="C165" s="328"/>
      <c r="D165" s="329"/>
      <c r="E165" s="332"/>
      <c r="F165" s="326"/>
    </row>
    <row r="166" spans="1:6" ht="15" customHeight="1">
      <c r="E166" s="129"/>
    </row>
    <row r="167" spans="1:6" ht="15" customHeight="1">
      <c r="E167" s="129"/>
    </row>
    <row r="168" spans="1:6" ht="15" customHeight="1">
      <c r="B168" s="111" t="s">
        <v>261</v>
      </c>
      <c r="E168" s="129"/>
    </row>
    <row r="169" spans="1:6" ht="15" customHeight="1">
      <c r="E169" s="129"/>
    </row>
    <row r="170" spans="1:6" ht="15" customHeight="1">
      <c r="B170" s="182" t="s">
        <v>619</v>
      </c>
      <c r="E170" s="129"/>
    </row>
    <row r="171" spans="1:6" ht="15" customHeight="1">
      <c r="E171" s="129"/>
    </row>
    <row r="172" spans="1:6" ht="15" customHeight="1">
      <c r="A172" s="126" t="s">
        <v>49</v>
      </c>
      <c r="B172" s="134" t="s">
        <v>679</v>
      </c>
      <c r="E172" s="129"/>
    </row>
    <row r="173" spans="1:6" ht="15" customHeight="1">
      <c r="B173" s="134" t="s">
        <v>680</v>
      </c>
      <c r="C173" s="145">
        <v>1471</v>
      </c>
      <c r="D173" s="128" t="s">
        <v>575</v>
      </c>
      <c r="E173" s="129"/>
      <c r="F173" s="417"/>
    </row>
    <row r="174" spans="1:6" ht="15" customHeight="1">
      <c r="E174" s="129"/>
      <c r="F174" s="417"/>
    </row>
    <row r="175" spans="1:6" ht="15" customHeight="1">
      <c r="A175" s="126" t="s">
        <v>50</v>
      </c>
      <c r="B175" s="134" t="s">
        <v>620</v>
      </c>
      <c r="E175" s="129"/>
      <c r="F175" s="417"/>
    </row>
    <row r="176" spans="1:6" ht="15" customHeight="1">
      <c r="B176" s="134" t="s">
        <v>621</v>
      </c>
      <c r="C176" s="145">
        <v>302</v>
      </c>
      <c r="D176" s="128" t="s">
        <v>575</v>
      </c>
      <c r="E176" s="129"/>
      <c r="F176" s="417"/>
    </row>
    <row r="177" spans="2:6" ht="15" customHeight="1">
      <c r="E177" s="129"/>
    </row>
    <row r="178" spans="2:6" ht="15" customHeight="1">
      <c r="E178" s="129"/>
    </row>
    <row r="179" spans="2:6" ht="15" customHeight="1">
      <c r="E179" s="129"/>
    </row>
    <row r="180" spans="2:6" ht="15" customHeight="1">
      <c r="E180" s="129"/>
    </row>
    <row r="181" spans="2:6" ht="15" customHeight="1">
      <c r="B181" s="182" t="s">
        <v>622</v>
      </c>
      <c r="E181" s="129"/>
      <c r="F181" s="146"/>
    </row>
    <row r="182" spans="2:6" ht="15" customHeight="1" thickBot="1">
      <c r="B182" s="134" t="s">
        <v>64</v>
      </c>
      <c r="E182" s="129"/>
      <c r="F182" s="344"/>
    </row>
    <row r="183" spans="2:6" ht="15" customHeight="1" thickTop="1">
      <c r="E183" s="129"/>
    </row>
    <row r="184" spans="2:6" ht="15" customHeight="1">
      <c r="E184" s="129"/>
    </row>
    <row r="185" spans="2:6" ht="15" customHeight="1">
      <c r="E185" s="129"/>
    </row>
    <row r="186" spans="2:6" ht="15" customHeight="1">
      <c r="E186" s="129"/>
    </row>
    <row r="187" spans="2:6" ht="15" customHeight="1">
      <c r="E187" s="129"/>
    </row>
    <row r="188" spans="2:6" ht="15" customHeight="1">
      <c r="E188" s="129"/>
    </row>
    <row r="189" spans="2:6" ht="15" customHeight="1">
      <c r="E189" s="129"/>
    </row>
    <row r="190" spans="2:6" ht="15" customHeight="1">
      <c r="E190" s="129"/>
    </row>
    <row r="191" spans="2:6" ht="15" customHeight="1">
      <c r="E191" s="129"/>
    </row>
    <row r="192" spans="2:6" ht="15" customHeight="1">
      <c r="E192" s="129"/>
    </row>
    <row r="193" spans="5:5" ht="15" customHeight="1">
      <c r="E193" s="129"/>
    </row>
    <row r="194" spans="5:5" ht="15" customHeight="1">
      <c r="E194" s="129"/>
    </row>
    <row r="195" spans="5:5" ht="15" customHeight="1">
      <c r="E195" s="129"/>
    </row>
    <row r="196" spans="5:5" ht="15" customHeight="1">
      <c r="E196" s="129"/>
    </row>
    <row r="197" spans="5:5" ht="15" customHeight="1">
      <c r="E197" s="129"/>
    </row>
    <row r="198" spans="5:5" ht="15" customHeight="1">
      <c r="E198" s="129"/>
    </row>
    <row r="199" spans="5:5" ht="15" customHeight="1">
      <c r="E199" s="129"/>
    </row>
    <row r="200" spans="5:5" ht="15" customHeight="1">
      <c r="E200" s="129"/>
    </row>
    <row r="201" spans="5:5" ht="15" customHeight="1">
      <c r="E201" s="129"/>
    </row>
    <row r="202" spans="5:5" ht="15" customHeight="1">
      <c r="E202" s="129"/>
    </row>
    <row r="203" spans="5:5" ht="15" customHeight="1">
      <c r="E203" s="129"/>
    </row>
    <row r="204" spans="5:5" ht="15" customHeight="1">
      <c r="E204" s="129"/>
    </row>
    <row r="205" spans="5:5" ht="15" customHeight="1">
      <c r="E205" s="129"/>
    </row>
    <row r="206" spans="5:5" ht="15" customHeight="1">
      <c r="E206" s="129"/>
    </row>
    <row r="207" spans="5:5" ht="15" customHeight="1">
      <c r="E207" s="129"/>
    </row>
    <row r="208" spans="5:5" ht="15" customHeight="1">
      <c r="E208" s="129"/>
    </row>
    <row r="209" spans="1:17" ht="15" customHeight="1">
      <c r="E209" s="129"/>
    </row>
    <row r="210" spans="1:17" ht="15" customHeight="1">
      <c r="E210" s="129"/>
    </row>
    <row r="211" spans="1:17" ht="15" customHeight="1">
      <c r="E211" s="129"/>
    </row>
    <row r="212" spans="1:17" ht="15" customHeight="1">
      <c r="E212" s="129"/>
    </row>
    <row r="213" spans="1:17" ht="15" customHeight="1">
      <c r="E213" s="129"/>
    </row>
    <row r="214" spans="1:17" ht="15" customHeight="1">
      <c r="E214" s="129"/>
    </row>
    <row r="215" spans="1:17" ht="15" customHeight="1">
      <c r="E215" s="129"/>
    </row>
    <row r="216" spans="1:17" ht="15" customHeight="1">
      <c r="E216" s="129"/>
    </row>
    <row r="217" spans="1:17" ht="15" customHeight="1">
      <c r="E217" s="129"/>
    </row>
    <row r="218" spans="1:17" ht="15" customHeight="1">
      <c r="E218" s="129"/>
    </row>
    <row r="219" spans="1:17" ht="15" customHeight="1" thickBot="1">
      <c r="E219" s="129"/>
    </row>
    <row r="220" spans="1:17" ht="15.75" customHeight="1" thickTop="1">
      <c r="A220" s="149"/>
      <c r="B220" s="150"/>
      <c r="C220" s="151"/>
      <c r="D220" s="149"/>
      <c r="E220" s="152"/>
      <c r="F220" s="153"/>
    </row>
    <row r="221" spans="1:17" s="172" customFormat="1" ht="15" customHeight="1">
      <c r="A221" s="168"/>
      <c r="B221" s="179"/>
      <c r="C221" s="175"/>
      <c r="D221" s="171"/>
      <c r="E221" s="176"/>
      <c r="F221" s="130"/>
    </row>
    <row r="222" spans="1:17" ht="15" customHeight="1">
      <c r="B222" s="180" t="s">
        <v>241</v>
      </c>
    </row>
    <row r="223" spans="1:17" ht="15" customHeight="1">
      <c r="B223" s="180"/>
    </row>
    <row r="224" spans="1:17" s="143" customFormat="1" ht="15" customHeight="1">
      <c r="A224" s="126"/>
      <c r="B224" s="111" t="s">
        <v>242</v>
      </c>
      <c r="C224" s="145"/>
      <c r="D224" s="128"/>
      <c r="E224" s="160"/>
      <c r="F224" s="137"/>
      <c r="G224" s="131"/>
      <c r="H224" s="131"/>
      <c r="I224" s="131"/>
      <c r="J224" s="131"/>
      <c r="K224" s="131"/>
      <c r="L224" s="131"/>
      <c r="M224" s="131"/>
      <c r="N224" s="131"/>
      <c r="O224" s="131"/>
      <c r="P224" s="131"/>
      <c r="Q224" s="131"/>
    </row>
    <row r="225" spans="1:17" s="143" customFormat="1" ht="15" customHeight="1">
      <c r="A225" s="126"/>
      <c r="B225" s="181"/>
      <c r="C225" s="145"/>
      <c r="D225" s="128"/>
      <c r="E225" s="160"/>
      <c r="F225" s="137"/>
      <c r="G225" s="131"/>
      <c r="H225" s="131"/>
      <c r="I225" s="131"/>
      <c r="J225" s="131"/>
      <c r="K225" s="131"/>
      <c r="L225" s="131"/>
      <c r="M225" s="131"/>
      <c r="N225" s="131"/>
      <c r="O225" s="131"/>
      <c r="P225" s="131"/>
      <c r="Q225" s="131"/>
    </row>
    <row r="226" spans="1:17" s="143" customFormat="1" ht="15" customHeight="1">
      <c r="A226" s="126"/>
      <c r="B226" s="184" t="s">
        <v>243</v>
      </c>
      <c r="C226" s="185"/>
      <c r="D226" s="128"/>
      <c r="E226" s="160"/>
      <c r="F226" s="137"/>
      <c r="G226" s="131"/>
      <c r="H226" s="131"/>
      <c r="I226" s="131"/>
      <c r="J226" s="131"/>
      <c r="K226" s="131"/>
      <c r="L226" s="131"/>
      <c r="M226" s="131"/>
      <c r="N226" s="131"/>
      <c r="O226" s="131"/>
      <c r="P226" s="131"/>
      <c r="Q226" s="131"/>
    </row>
    <row r="227" spans="1:17" s="143" customFormat="1" ht="28.5" customHeight="1">
      <c r="A227" s="126"/>
      <c r="B227" s="184" t="s">
        <v>562</v>
      </c>
      <c r="C227" s="185"/>
      <c r="D227" s="128"/>
      <c r="E227" s="160"/>
      <c r="F227" s="137"/>
      <c r="G227" s="131"/>
      <c r="H227" s="131"/>
      <c r="I227" s="131"/>
      <c r="J227" s="131"/>
      <c r="K227" s="131"/>
      <c r="L227" s="131"/>
      <c r="M227" s="131"/>
      <c r="N227" s="131"/>
      <c r="O227" s="131"/>
      <c r="P227" s="131"/>
      <c r="Q227" s="131"/>
    </row>
    <row r="228" spans="1:17" s="143" customFormat="1" ht="22.9" customHeight="1">
      <c r="A228" s="126" t="s">
        <v>49</v>
      </c>
      <c r="B228" s="186" t="s">
        <v>623</v>
      </c>
      <c r="C228" s="185"/>
      <c r="D228" s="128"/>
      <c r="E228" s="160"/>
      <c r="F228" s="137"/>
      <c r="G228" s="131"/>
      <c r="H228" s="131"/>
      <c r="I228" s="131"/>
      <c r="J228" s="131"/>
      <c r="K228" s="131"/>
      <c r="L228" s="131"/>
      <c r="M228" s="131"/>
      <c r="N228" s="131"/>
      <c r="O228" s="131"/>
      <c r="P228" s="131"/>
      <c r="Q228" s="131"/>
    </row>
    <row r="229" spans="1:17" s="143" customFormat="1" ht="15" customHeight="1">
      <c r="A229" s="126"/>
      <c r="B229" s="134" t="s">
        <v>624</v>
      </c>
      <c r="C229" s="145">
        <v>18</v>
      </c>
      <c r="D229" s="128" t="s">
        <v>51</v>
      </c>
      <c r="E229" s="160"/>
      <c r="F229" s="417"/>
      <c r="G229" s="131"/>
      <c r="H229" s="131"/>
      <c r="I229" s="131"/>
      <c r="J229" s="131"/>
      <c r="K229" s="131"/>
      <c r="L229" s="131"/>
      <c r="M229" s="131"/>
      <c r="N229" s="131"/>
      <c r="O229" s="131"/>
      <c r="P229" s="131"/>
      <c r="Q229" s="131"/>
    </row>
    <row r="230" spans="1:17" s="143" customFormat="1" ht="15" customHeight="1">
      <c r="A230" s="126"/>
      <c r="B230" s="134"/>
      <c r="C230" s="145"/>
      <c r="D230" s="128"/>
      <c r="E230" s="160"/>
      <c r="F230" s="417"/>
      <c r="G230" s="131"/>
      <c r="H230" s="131"/>
      <c r="I230" s="131"/>
      <c r="J230" s="131"/>
      <c r="K230" s="131"/>
      <c r="L230" s="131"/>
      <c r="M230" s="131"/>
      <c r="N230" s="131"/>
      <c r="O230" s="131"/>
      <c r="P230" s="131"/>
      <c r="Q230" s="131"/>
    </row>
    <row r="231" spans="1:17" s="143" customFormat="1" ht="30" customHeight="1">
      <c r="A231" s="126" t="s">
        <v>50</v>
      </c>
      <c r="B231" s="186" t="s">
        <v>625</v>
      </c>
      <c r="C231" s="185"/>
      <c r="D231" s="128"/>
      <c r="E231" s="160"/>
      <c r="F231" s="417"/>
      <c r="G231" s="131"/>
      <c r="H231" s="131"/>
      <c r="I231" s="131"/>
      <c r="J231" s="131"/>
      <c r="K231" s="131"/>
      <c r="L231" s="131"/>
      <c r="M231" s="131"/>
      <c r="N231" s="131"/>
      <c r="O231" s="131"/>
      <c r="P231" s="131"/>
      <c r="Q231" s="131"/>
    </row>
    <row r="232" spans="1:17" s="143" customFormat="1" ht="15" customHeight="1">
      <c r="A232" s="126"/>
      <c r="B232" s="134" t="s">
        <v>626</v>
      </c>
      <c r="C232" s="145">
        <v>4</v>
      </c>
      <c r="D232" s="128" t="s">
        <v>51</v>
      </c>
      <c r="E232" s="160"/>
      <c r="F232" s="417"/>
      <c r="G232" s="131"/>
      <c r="H232" s="131"/>
      <c r="I232" s="131"/>
      <c r="J232" s="131"/>
      <c r="K232" s="131"/>
      <c r="L232" s="131"/>
      <c r="M232" s="131"/>
      <c r="N232" s="131"/>
      <c r="O232" s="131"/>
      <c r="P232" s="131"/>
      <c r="Q232" s="131"/>
    </row>
    <row r="233" spans="1:17" s="143" customFormat="1" ht="15" customHeight="1">
      <c r="A233" s="126"/>
      <c r="B233" s="134"/>
      <c r="C233" s="145"/>
      <c r="D233" s="128"/>
      <c r="E233" s="160"/>
      <c r="F233" s="417"/>
      <c r="G233" s="131"/>
      <c r="H233" s="131"/>
      <c r="I233" s="131"/>
      <c r="J233" s="131"/>
      <c r="K233" s="131"/>
      <c r="L233" s="131"/>
      <c r="M233" s="131"/>
      <c r="N233" s="131"/>
      <c r="O233" s="131"/>
      <c r="P233" s="131"/>
      <c r="Q233" s="131"/>
    </row>
    <row r="234" spans="1:17" s="143" customFormat="1" ht="21.6" customHeight="1">
      <c r="A234" s="126" t="s">
        <v>52</v>
      </c>
      <c r="B234" s="186" t="s">
        <v>627</v>
      </c>
      <c r="C234" s="185"/>
      <c r="D234" s="128"/>
      <c r="E234" s="160"/>
      <c r="F234" s="417"/>
      <c r="G234" s="131"/>
      <c r="H234" s="131"/>
      <c r="I234" s="131"/>
      <c r="J234" s="131"/>
      <c r="K234" s="131"/>
      <c r="L234" s="131"/>
      <c r="M234" s="131"/>
      <c r="N234" s="131"/>
      <c r="O234" s="131"/>
      <c r="P234" s="131"/>
      <c r="Q234" s="131"/>
    </row>
    <row r="235" spans="1:17" s="143" customFormat="1" ht="15" customHeight="1">
      <c r="A235" s="126"/>
      <c r="B235" s="134" t="s">
        <v>624</v>
      </c>
      <c r="C235" s="145">
        <v>6</v>
      </c>
      <c r="D235" s="128" t="s">
        <v>51</v>
      </c>
      <c r="E235" s="160"/>
      <c r="F235" s="417"/>
      <c r="G235" s="131"/>
      <c r="H235" s="131"/>
      <c r="I235" s="131"/>
      <c r="J235" s="131"/>
      <c r="K235" s="131"/>
      <c r="L235" s="131"/>
      <c r="M235" s="131"/>
      <c r="N235" s="131"/>
      <c r="O235" s="131"/>
      <c r="P235" s="131"/>
      <c r="Q235" s="131"/>
    </row>
    <row r="236" spans="1:17" s="143" customFormat="1" ht="15" customHeight="1">
      <c r="A236" s="126"/>
      <c r="B236" s="134"/>
      <c r="C236" s="145"/>
      <c r="D236" s="128"/>
      <c r="E236" s="160"/>
      <c r="F236" s="417"/>
      <c r="G236" s="131"/>
      <c r="H236" s="131"/>
      <c r="I236" s="131"/>
      <c r="J236" s="131"/>
      <c r="K236" s="131"/>
      <c r="L236" s="131"/>
      <c r="M236" s="131"/>
      <c r="N236" s="131"/>
      <c r="O236" s="131"/>
      <c r="P236" s="131"/>
      <c r="Q236" s="131"/>
    </row>
    <row r="237" spans="1:17" s="143" customFormat="1" ht="15" customHeight="1">
      <c r="A237" s="126" t="s">
        <v>53</v>
      </c>
      <c r="B237" s="134" t="s">
        <v>949</v>
      </c>
      <c r="C237" s="145">
        <v>2</v>
      </c>
      <c r="D237" s="128" t="s">
        <v>51</v>
      </c>
      <c r="E237" s="160"/>
      <c r="F237" s="417"/>
      <c r="G237" s="131"/>
      <c r="H237" s="131"/>
      <c r="I237" s="131"/>
      <c r="J237" s="131"/>
      <c r="K237" s="131"/>
      <c r="L237" s="131"/>
      <c r="M237" s="131"/>
      <c r="N237" s="131"/>
      <c r="O237" s="131"/>
      <c r="P237" s="131"/>
      <c r="Q237" s="131"/>
    </row>
    <row r="238" spans="1:17" s="143" customFormat="1" ht="15" customHeight="1">
      <c r="A238" s="126"/>
      <c r="B238" s="134"/>
      <c r="C238" s="145"/>
      <c r="D238" s="128"/>
      <c r="E238" s="160"/>
      <c r="F238" s="417"/>
      <c r="G238" s="131"/>
      <c r="H238" s="131"/>
      <c r="I238" s="131"/>
      <c r="J238" s="131"/>
      <c r="K238" s="131"/>
      <c r="L238" s="131"/>
      <c r="M238" s="131"/>
      <c r="N238" s="131"/>
      <c r="O238" s="131"/>
      <c r="P238" s="131"/>
      <c r="Q238" s="131"/>
    </row>
    <row r="239" spans="1:17" s="143" customFormat="1" ht="15" customHeight="1">
      <c r="A239" s="126" t="s">
        <v>54</v>
      </c>
      <c r="B239" s="134" t="s">
        <v>950</v>
      </c>
      <c r="C239" s="145">
        <v>1</v>
      </c>
      <c r="D239" s="128" t="s">
        <v>51</v>
      </c>
      <c r="E239" s="160"/>
      <c r="F239" s="417"/>
      <c r="G239" s="131"/>
      <c r="H239" s="131"/>
      <c r="I239" s="131"/>
      <c r="J239" s="131"/>
      <c r="K239" s="131"/>
      <c r="L239" s="131"/>
      <c r="M239" s="131"/>
      <c r="N239" s="131"/>
      <c r="O239" s="131"/>
      <c r="P239" s="131"/>
      <c r="Q239" s="131"/>
    </row>
    <row r="240" spans="1:17" s="143" customFormat="1" ht="15" customHeight="1">
      <c r="A240" s="126"/>
      <c r="B240" s="134"/>
      <c r="C240" s="145"/>
      <c r="D240" s="128"/>
      <c r="E240" s="160"/>
      <c r="F240" s="417"/>
      <c r="G240" s="131"/>
      <c r="H240" s="131"/>
      <c r="I240" s="131"/>
      <c r="J240" s="131"/>
      <c r="K240" s="131"/>
      <c r="L240" s="131"/>
      <c r="M240" s="131"/>
      <c r="N240" s="131"/>
      <c r="O240" s="131"/>
      <c r="P240" s="131"/>
      <c r="Q240" s="131"/>
    </row>
    <row r="241" spans="1:6" ht="15" customHeight="1">
      <c r="F241" s="417"/>
    </row>
    <row r="242" spans="1:6" ht="15" customHeight="1">
      <c r="B242" s="111" t="s">
        <v>244</v>
      </c>
      <c r="F242" s="417"/>
    </row>
    <row r="243" spans="1:6" ht="28.5">
      <c r="B243" s="187" t="s">
        <v>564</v>
      </c>
      <c r="F243" s="417"/>
    </row>
    <row r="244" spans="1:6" ht="28.5">
      <c r="A244" s="201" t="s">
        <v>55</v>
      </c>
      <c r="B244" s="188" t="s">
        <v>976</v>
      </c>
      <c r="C244" s="145">
        <v>22</v>
      </c>
      <c r="D244" s="128" t="s">
        <v>44</v>
      </c>
      <c r="F244" s="417"/>
    </row>
    <row r="245" spans="1:6" ht="15" customHeight="1">
      <c r="F245" s="417"/>
    </row>
    <row r="246" spans="1:6">
      <c r="A246" s="201"/>
      <c r="B246" s="188"/>
      <c r="F246" s="417"/>
    </row>
    <row r="247" spans="1:6" ht="15" customHeight="1">
      <c r="B247" s="133"/>
      <c r="F247" s="417"/>
    </row>
    <row r="248" spans="1:6" ht="15" customHeight="1">
      <c r="B248" s="182" t="s">
        <v>637</v>
      </c>
      <c r="F248" s="417"/>
    </row>
    <row r="249" spans="1:6" ht="15" customHeight="1">
      <c r="B249" s="182"/>
      <c r="F249" s="417"/>
    </row>
    <row r="250" spans="1:6" ht="15" customHeight="1">
      <c r="A250" s="126" t="s">
        <v>56</v>
      </c>
      <c r="B250" s="134" t="s">
        <v>951</v>
      </c>
      <c r="C250" s="145">
        <v>30</v>
      </c>
      <c r="D250" s="128" t="s">
        <v>575</v>
      </c>
      <c r="F250" s="417"/>
    </row>
    <row r="251" spans="1:6" ht="16.5" customHeight="1">
      <c r="F251" s="417"/>
    </row>
    <row r="252" spans="1:6" ht="16.5" customHeight="1">
      <c r="A252" s="126" t="s">
        <v>57</v>
      </c>
      <c r="B252" s="134" t="s">
        <v>952</v>
      </c>
      <c r="C252" s="145">
        <v>107</v>
      </c>
      <c r="D252" s="128" t="s">
        <v>575</v>
      </c>
      <c r="F252" s="417"/>
    </row>
    <row r="253" spans="1:6" ht="16.5" customHeight="1"/>
    <row r="254" spans="1:6" ht="16.5" customHeight="1"/>
    <row r="255" spans="1:6" ht="16.5" customHeight="1"/>
    <row r="256" spans="1:6" ht="16.5" customHeight="1">
      <c r="B256" s="120"/>
    </row>
    <row r="257" spans="1:6" ht="16.5" customHeight="1">
      <c r="B257" s="161"/>
    </row>
    <row r="258" spans="1:6" ht="16.5" customHeight="1">
      <c r="B258" s="161"/>
    </row>
    <row r="259" spans="1:6" ht="16.5" customHeight="1">
      <c r="B259" s="161"/>
    </row>
    <row r="260" spans="1:6" ht="16.5" customHeight="1">
      <c r="B260" s="161"/>
    </row>
    <row r="261" spans="1:6" ht="15" customHeight="1">
      <c r="B261" s="147" t="s">
        <v>245</v>
      </c>
      <c r="F261" s="146"/>
    </row>
    <row r="262" spans="1:6" ht="15.75" customHeight="1" thickBot="1">
      <c r="B262" s="147" t="s">
        <v>223</v>
      </c>
      <c r="F262" s="148"/>
    </row>
    <row r="263" spans="1:6" ht="15.75" customHeight="1" thickTop="1">
      <c r="B263" s="147"/>
      <c r="F263" s="192"/>
    </row>
    <row r="264" spans="1:6" ht="15.75" customHeight="1">
      <c r="B264" s="147"/>
      <c r="F264" s="192"/>
    </row>
    <row r="265" spans="1:6" ht="15.75" customHeight="1">
      <c r="B265" s="147"/>
      <c r="F265" s="192"/>
    </row>
    <row r="266" spans="1:6" ht="15.75" customHeight="1">
      <c r="B266" s="147"/>
      <c r="F266" s="192"/>
    </row>
    <row r="267" spans="1:6" ht="15.75" customHeight="1">
      <c r="B267" s="147"/>
      <c r="F267" s="192"/>
    </row>
    <row r="268" spans="1:6" ht="15.75" customHeight="1" thickBot="1">
      <c r="B268" s="147"/>
      <c r="F268" s="192"/>
    </row>
    <row r="269" spans="1:6" ht="15.75" customHeight="1" thickTop="1">
      <c r="A269" s="149"/>
      <c r="B269" s="150"/>
      <c r="C269" s="151"/>
      <c r="D269" s="149"/>
      <c r="E269" s="152"/>
      <c r="F269" s="153"/>
    </row>
    <row r="270" spans="1:6" ht="15.75" customHeight="1">
      <c r="B270" s="147"/>
      <c r="F270" s="192"/>
    </row>
    <row r="271" spans="1:6">
      <c r="B271" s="111" t="s">
        <v>218</v>
      </c>
    </row>
    <row r="272" spans="1:6" ht="15" customHeight="1">
      <c r="B272" s="111" t="s">
        <v>246</v>
      </c>
    </row>
    <row r="273" spans="1:10" ht="15" customHeight="1">
      <c r="B273" s="111" t="s">
        <v>247</v>
      </c>
    </row>
    <row r="274" spans="1:10" ht="15" customHeight="1">
      <c r="B274" s="133" t="s">
        <v>609</v>
      </c>
    </row>
    <row r="275" spans="1:10" ht="15" customHeight="1">
      <c r="A275" s="126" t="s">
        <v>49</v>
      </c>
      <c r="B275" s="134" t="s">
        <v>248</v>
      </c>
    </row>
    <row r="276" spans="1:10" ht="15" customHeight="1">
      <c r="B276" s="134" t="s">
        <v>576</v>
      </c>
      <c r="C276" s="145">
        <v>885</v>
      </c>
      <c r="D276" s="128" t="s">
        <v>575</v>
      </c>
      <c r="F276" s="417"/>
      <c r="J276" s="135"/>
    </row>
    <row r="277" spans="1:10" ht="15" customHeight="1">
      <c r="F277" s="417"/>
    </row>
    <row r="278" spans="1:10" ht="15" customHeight="1">
      <c r="B278" s="133" t="s">
        <v>610</v>
      </c>
      <c r="F278" s="417"/>
    </row>
    <row r="279" spans="1:10" ht="15" customHeight="1">
      <c r="F279" s="417"/>
    </row>
    <row r="280" spans="1:10" ht="15" customHeight="1">
      <c r="B280" s="134" t="s">
        <v>248</v>
      </c>
      <c r="F280" s="417"/>
    </row>
    <row r="281" spans="1:10" ht="15" customHeight="1">
      <c r="A281" s="126" t="s">
        <v>50</v>
      </c>
      <c r="B281" s="134" t="s">
        <v>576</v>
      </c>
      <c r="C281" s="145">
        <v>11</v>
      </c>
      <c r="D281" s="128" t="s">
        <v>575</v>
      </c>
      <c r="F281" s="417"/>
    </row>
    <row r="282" spans="1:10" ht="15" customHeight="1">
      <c r="F282" s="417"/>
    </row>
    <row r="283" spans="1:10" ht="15" customHeight="1">
      <c r="B283" s="111" t="s">
        <v>219</v>
      </c>
      <c r="F283" s="417"/>
    </row>
    <row r="284" spans="1:10" ht="15" customHeight="1">
      <c r="B284" s="111" t="s">
        <v>220</v>
      </c>
      <c r="F284" s="417"/>
    </row>
    <row r="285" spans="1:10" ht="15" customHeight="1">
      <c r="B285" s="133" t="s">
        <v>644</v>
      </c>
      <c r="F285" s="417"/>
    </row>
    <row r="286" spans="1:10" ht="15" customHeight="1">
      <c r="B286" s="134" t="s">
        <v>642</v>
      </c>
      <c r="F286" s="417"/>
    </row>
    <row r="287" spans="1:10" ht="15" customHeight="1">
      <c r="A287" s="126" t="s">
        <v>52</v>
      </c>
      <c r="B287" s="134" t="s">
        <v>250</v>
      </c>
      <c r="C287" s="145">
        <v>423</v>
      </c>
      <c r="D287" s="128" t="s">
        <v>575</v>
      </c>
      <c r="F287" s="417"/>
    </row>
    <row r="288" spans="1:10" ht="15" customHeight="1">
      <c r="F288" s="417"/>
    </row>
    <row r="289" spans="1:9" ht="15" customHeight="1">
      <c r="B289" s="134" t="s">
        <v>643</v>
      </c>
      <c r="C289" s="145">
        <v>1019</v>
      </c>
      <c r="D289" s="128" t="s">
        <v>575</v>
      </c>
      <c r="F289" s="417"/>
    </row>
    <row r="290" spans="1:9" ht="15" customHeight="1">
      <c r="F290" s="417"/>
    </row>
    <row r="291" spans="1:9" ht="15" customHeight="1">
      <c r="A291" s="126" t="s">
        <v>53</v>
      </c>
      <c r="B291" s="134" t="s">
        <v>563</v>
      </c>
      <c r="F291" s="417"/>
    </row>
    <row r="292" spans="1:9" ht="15" customHeight="1">
      <c r="B292" s="134" t="s">
        <v>646</v>
      </c>
      <c r="C292" s="145">
        <v>508</v>
      </c>
      <c r="D292" s="128" t="s">
        <v>575</v>
      </c>
      <c r="F292" s="417"/>
      <c r="H292" s="135"/>
      <c r="I292" s="135"/>
    </row>
    <row r="293" spans="1:9" ht="15" customHeight="1">
      <c r="F293" s="417"/>
      <c r="H293" s="135"/>
      <c r="I293" s="135"/>
    </row>
    <row r="294" spans="1:9" ht="15" customHeight="1">
      <c r="B294" s="182" t="s">
        <v>942</v>
      </c>
      <c r="F294" s="417"/>
      <c r="H294" s="135"/>
      <c r="I294" s="135"/>
    </row>
    <row r="295" spans="1:9" ht="15" customHeight="1">
      <c r="A295" s="126" t="s">
        <v>54</v>
      </c>
      <c r="B295" s="134" t="s">
        <v>943</v>
      </c>
      <c r="F295" s="417"/>
      <c r="H295" s="135"/>
      <c r="I295" s="135"/>
    </row>
    <row r="296" spans="1:9" ht="15" customHeight="1">
      <c r="B296" s="134" t="s">
        <v>944</v>
      </c>
      <c r="F296" s="417"/>
      <c r="H296" s="135"/>
      <c r="I296" s="135"/>
    </row>
    <row r="297" spans="1:9" ht="15" customHeight="1">
      <c r="B297" s="134" t="s">
        <v>945</v>
      </c>
      <c r="F297" s="417"/>
      <c r="H297" s="135"/>
      <c r="I297" s="135"/>
    </row>
    <row r="298" spans="1:9" ht="15" customHeight="1">
      <c r="B298" s="134" t="s">
        <v>946</v>
      </c>
      <c r="F298" s="417"/>
      <c r="H298" s="135"/>
      <c r="I298" s="135"/>
    </row>
    <row r="299" spans="1:9" ht="15" customHeight="1">
      <c r="B299" s="134" t="s">
        <v>947</v>
      </c>
      <c r="F299" s="417"/>
      <c r="H299" s="135"/>
      <c r="I299" s="135"/>
    </row>
    <row r="300" spans="1:9" ht="15" customHeight="1">
      <c r="B300" s="134" t="s">
        <v>948</v>
      </c>
      <c r="C300" s="145">
        <v>1337</v>
      </c>
      <c r="D300" s="128" t="s">
        <v>575</v>
      </c>
      <c r="F300" s="417"/>
      <c r="H300" s="135"/>
      <c r="I300" s="135"/>
    </row>
    <row r="301" spans="1:9" ht="15" customHeight="1">
      <c r="F301" s="417"/>
      <c r="H301" s="135"/>
      <c r="I301" s="135"/>
    </row>
    <row r="302" spans="1:9" ht="15" customHeight="1">
      <c r="F302" s="417"/>
      <c r="H302" s="135"/>
      <c r="I302" s="135"/>
    </row>
    <row r="303" spans="1:9" ht="15" customHeight="1">
      <c r="F303" s="417"/>
      <c r="H303" s="135"/>
      <c r="I303" s="135"/>
    </row>
    <row r="304" spans="1:9" ht="15" customHeight="1">
      <c r="B304" s="111" t="s">
        <v>546</v>
      </c>
      <c r="F304" s="417"/>
    </row>
    <row r="305" spans="1:6" ht="15" customHeight="1">
      <c r="B305" s="111" t="s">
        <v>547</v>
      </c>
      <c r="F305" s="417"/>
    </row>
    <row r="306" spans="1:6" ht="54" customHeight="1">
      <c r="B306" s="190" t="s">
        <v>618</v>
      </c>
      <c r="F306" s="417"/>
    </row>
    <row r="307" spans="1:6" ht="15" customHeight="1">
      <c r="A307" s="126" t="s">
        <v>55</v>
      </c>
      <c r="B307" s="134" t="s">
        <v>221</v>
      </c>
      <c r="F307" s="417"/>
    </row>
    <row r="308" spans="1:6" ht="15.6" customHeight="1">
      <c r="B308" s="134" t="s">
        <v>251</v>
      </c>
      <c r="C308" s="145">
        <v>127</v>
      </c>
      <c r="D308" s="128" t="s">
        <v>575</v>
      </c>
      <c r="F308" s="417"/>
    </row>
    <row r="309" spans="1:6" ht="15.6" customHeight="1">
      <c r="F309" s="417"/>
    </row>
    <row r="310" spans="1:6" ht="57.75" customHeight="1">
      <c r="B310" s="190" t="s">
        <v>611</v>
      </c>
      <c r="F310" s="417"/>
    </row>
    <row r="311" spans="1:6" ht="15" customHeight="1">
      <c r="A311" s="126" t="s">
        <v>56</v>
      </c>
      <c r="B311" s="134" t="s">
        <v>265</v>
      </c>
      <c r="F311" s="417"/>
    </row>
    <row r="312" spans="1:6" ht="15" customHeight="1">
      <c r="B312" s="134" t="s">
        <v>251</v>
      </c>
      <c r="C312" s="145">
        <v>49</v>
      </c>
      <c r="D312" s="128" t="s">
        <v>575</v>
      </c>
      <c r="F312" s="417"/>
    </row>
    <row r="313" spans="1:6" ht="15" customHeight="1">
      <c r="F313" s="326"/>
    </row>
    <row r="314" spans="1:6" ht="15" customHeight="1" thickBot="1">
      <c r="B314" s="147" t="s">
        <v>597</v>
      </c>
      <c r="F314" s="148"/>
    </row>
    <row r="315" spans="1:6" ht="15" customHeight="1" thickTop="1">
      <c r="A315" s="149"/>
      <c r="B315" s="150"/>
      <c r="C315" s="151"/>
      <c r="D315" s="149"/>
      <c r="E315" s="152"/>
      <c r="F315" s="153"/>
    </row>
    <row r="316" spans="1:6" ht="15" customHeight="1"/>
    <row r="317" spans="1:6" ht="15" customHeight="1">
      <c r="B317" s="147" t="s">
        <v>551</v>
      </c>
      <c r="F317" s="326"/>
    </row>
    <row r="318" spans="1:6" ht="15" customHeight="1"/>
    <row r="319" spans="1:6" ht="59.25" customHeight="1">
      <c r="B319" s="190" t="s">
        <v>905</v>
      </c>
    </row>
    <row r="320" spans="1:6" ht="15" customHeight="1">
      <c r="A320" s="126" t="s">
        <v>49</v>
      </c>
      <c r="B320" s="134" t="s">
        <v>265</v>
      </c>
    </row>
    <row r="321" spans="1:6" ht="15" customHeight="1">
      <c r="B321" s="134" t="s">
        <v>251</v>
      </c>
      <c r="C321" s="145">
        <v>259</v>
      </c>
      <c r="D321" s="128" t="s">
        <v>575</v>
      </c>
      <c r="F321" s="417"/>
    </row>
    <row r="322" spans="1:6" ht="15" customHeight="1">
      <c r="F322" s="417"/>
    </row>
    <row r="323" spans="1:6" ht="15" customHeight="1">
      <c r="A323" s="126" t="s">
        <v>50</v>
      </c>
      <c r="B323" s="191" t="s">
        <v>612</v>
      </c>
      <c r="C323" s="145">
        <v>254</v>
      </c>
      <c r="D323" s="128" t="s">
        <v>44</v>
      </c>
      <c r="F323" s="417"/>
    </row>
    <row r="324" spans="1:6" ht="15" customHeight="1">
      <c r="B324" s="191"/>
      <c r="F324" s="417"/>
    </row>
    <row r="325" spans="1:6" ht="20.45" customHeight="1">
      <c r="B325" s="190" t="s">
        <v>613</v>
      </c>
      <c r="F325" s="417"/>
    </row>
    <row r="326" spans="1:6" ht="15" customHeight="1">
      <c r="A326" s="126" t="s">
        <v>52</v>
      </c>
      <c r="B326" s="134" t="s">
        <v>265</v>
      </c>
      <c r="F326" s="417"/>
    </row>
    <row r="327" spans="1:6" ht="15" customHeight="1">
      <c r="B327" s="134" t="s">
        <v>251</v>
      </c>
      <c r="C327" s="145">
        <v>520</v>
      </c>
      <c r="D327" s="128" t="s">
        <v>575</v>
      </c>
      <c r="F327" s="417"/>
    </row>
    <row r="328" spans="1:6" ht="15" customHeight="1">
      <c r="B328" s="191"/>
      <c r="F328" s="417"/>
    </row>
    <row r="329" spans="1:6" ht="15" customHeight="1">
      <c r="B329" s="190" t="s">
        <v>906</v>
      </c>
      <c r="F329" s="417"/>
    </row>
    <row r="330" spans="1:6" ht="15" customHeight="1">
      <c r="A330" s="126" t="s">
        <v>53</v>
      </c>
      <c r="B330" s="134" t="s">
        <v>265</v>
      </c>
      <c r="F330" s="417"/>
    </row>
    <row r="331" spans="1:6" ht="15" customHeight="1">
      <c r="B331" s="134" t="s">
        <v>251</v>
      </c>
      <c r="C331" s="145">
        <v>17</v>
      </c>
      <c r="D331" s="128" t="s">
        <v>575</v>
      </c>
      <c r="F331" s="417"/>
    </row>
    <row r="332" spans="1:6" ht="15" customHeight="1">
      <c r="B332" s="190" t="s">
        <v>614</v>
      </c>
      <c r="F332" s="417"/>
    </row>
    <row r="333" spans="1:6" ht="15" customHeight="1">
      <c r="A333" s="126" t="s">
        <v>54</v>
      </c>
      <c r="B333" s="134" t="s">
        <v>265</v>
      </c>
      <c r="F333" s="417"/>
    </row>
    <row r="334" spans="1:6" ht="15" customHeight="1">
      <c r="B334" s="134" t="s">
        <v>251</v>
      </c>
      <c r="C334" s="145">
        <v>51</v>
      </c>
      <c r="D334" s="128" t="s">
        <v>575</v>
      </c>
      <c r="F334" s="417"/>
    </row>
    <row r="335" spans="1:6" ht="15" customHeight="1">
      <c r="F335" s="417"/>
    </row>
    <row r="336" spans="1:6" ht="15" customHeight="1">
      <c r="B336" s="111" t="s">
        <v>252</v>
      </c>
      <c r="F336" s="417"/>
    </row>
    <row r="337" spans="1:6" ht="15" customHeight="1">
      <c r="B337" s="133" t="s">
        <v>654</v>
      </c>
      <c r="F337" s="417"/>
    </row>
    <row r="338" spans="1:6" ht="15" customHeight="1">
      <c r="B338" s="133" t="s">
        <v>655</v>
      </c>
      <c r="F338" s="417"/>
    </row>
    <row r="339" spans="1:6" ht="15" customHeight="1">
      <c r="B339" s="133"/>
      <c r="F339" s="417"/>
    </row>
    <row r="340" spans="1:6" ht="15" customHeight="1">
      <c r="B340" s="134" t="s">
        <v>253</v>
      </c>
      <c r="F340" s="417"/>
    </row>
    <row r="341" spans="1:6" ht="15" customHeight="1">
      <c r="B341" s="134" t="s">
        <v>254</v>
      </c>
      <c r="F341" s="417"/>
    </row>
    <row r="342" spans="1:6" ht="15" customHeight="1">
      <c r="A342" s="126" t="s">
        <v>55</v>
      </c>
      <c r="B342" s="134" t="s">
        <v>255</v>
      </c>
      <c r="C342" s="145">
        <v>973</v>
      </c>
      <c r="D342" s="128" t="s">
        <v>575</v>
      </c>
      <c r="F342" s="417"/>
    </row>
    <row r="343" spans="1:6" ht="15" customHeight="1">
      <c r="B343" s="111"/>
      <c r="F343" s="417"/>
    </row>
    <row r="344" spans="1:6" ht="15" customHeight="1">
      <c r="A344" s="126" t="s">
        <v>56</v>
      </c>
      <c r="B344" s="134" t="s">
        <v>563</v>
      </c>
      <c r="F344" s="417"/>
    </row>
    <row r="345" spans="1:6" ht="15" customHeight="1">
      <c r="B345" s="134" t="s">
        <v>256</v>
      </c>
      <c r="C345" s="145">
        <v>508</v>
      </c>
      <c r="D345" s="128" t="s">
        <v>575</v>
      </c>
      <c r="F345" s="417"/>
    </row>
    <row r="346" spans="1:6" ht="15" customHeight="1">
      <c r="F346" s="417"/>
    </row>
    <row r="347" spans="1:6" ht="15" customHeight="1">
      <c r="A347" s="126" t="s">
        <v>57</v>
      </c>
      <c r="B347" s="134" t="s">
        <v>656</v>
      </c>
      <c r="F347" s="417"/>
    </row>
    <row r="348" spans="1:6" ht="15" customHeight="1">
      <c r="B348" s="134" t="s">
        <v>256</v>
      </c>
      <c r="C348" s="145">
        <v>414</v>
      </c>
      <c r="D348" s="128" t="s">
        <v>575</v>
      </c>
      <c r="F348" s="417"/>
    </row>
    <row r="349" spans="1:6" ht="15" customHeight="1">
      <c r="F349" s="417"/>
    </row>
    <row r="350" spans="1:6" ht="15" customHeight="1">
      <c r="B350" s="133" t="s">
        <v>653</v>
      </c>
      <c r="F350" s="417"/>
    </row>
    <row r="351" spans="1:6" ht="15" customHeight="1">
      <c r="B351" s="133" t="s">
        <v>652</v>
      </c>
      <c r="F351" s="417"/>
    </row>
    <row r="352" spans="1:6" ht="15" customHeight="1">
      <c r="A352" s="126" t="s">
        <v>58</v>
      </c>
      <c r="B352" s="134" t="s">
        <v>253</v>
      </c>
      <c r="F352" s="417"/>
    </row>
    <row r="353" spans="1:6" ht="15" customHeight="1">
      <c r="B353" s="134" t="s">
        <v>254</v>
      </c>
      <c r="F353" s="417"/>
    </row>
    <row r="354" spans="1:6" ht="15" customHeight="1">
      <c r="B354" s="134" t="s">
        <v>255</v>
      </c>
      <c r="C354" s="145">
        <v>412</v>
      </c>
      <c r="D354" s="128" t="s">
        <v>575</v>
      </c>
      <c r="F354" s="417"/>
    </row>
    <row r="355" spans="1:6" ht="15" customHeight="1">
      <c r="F355" s="417"/>
    </row>
    <row r="356" spans="1:6" ht="15" customHeight="1">
      <c r="B356" s="133" t="s">
        <v>954</v>
      </c>
      <c r="F356" s="417"/>
    </row>
    <row r="357" spans="1:6" ht="15" customHeight="1">
      <c r="B357" s="133" t="s">
        <v>955</v>
      </c>
      <c r="F357" s="417"/>
    </row>
    <row r="358" spans="1:6" ht="15" customHeight="1">
      <c r="B358" s="133"/>
      <c r="F358" s="417"/>
    </row>
    <row r="359" spans="1:6" ht="15" customHeight="1">
      <c r="B359" s="134" t="s">
        <v>253</v>
      </c>
      <c r="F359" s="417"/>
    </row>
    <row r="360" spans="1:6" ht="15" customHeight="1">
      <c r="B360" s="134" t="s">
        <v>254</v>
      </c>
      <c r="F360" s="417"/>
    </row>
    <row r="361" spans="1:6" ht="15" customHeight="1">
      <c r="A361" s="126" t="s">
        <v>59</v>
      </c>
      <c r="B361" s="134" t="s">
        <v>255</v>
      </c>
      <c r="C361" s="145">
        <v>963</v>
      </c>
      <c r="D361" s="128" t="s">
        <v>575</v>
      </c>
      <c r="F361" s="417"/>
    </row>
    <row r="362" spans="1:6" ht="15" customHeight="1">
      <c r="F362" s="189"/>
    </row>
    <row r="363" spans="1:6" ht="15" customHeight="1">
      <c r="B363" s="147" t="s">
        <v>257</v>
      </c>
      <c r="F363" s="146"/>
    </row>
    <row r="364" spans="1:6" ht="15.75" customHeight="1" thickBot="1">
      <c r="B364" s="147" t="s">
        <v>223</v>
      </c>
      <c r="F364" s="148"/>
    </row>
    <row r="365" spans="1:6" ht="15" customHeight="1" thickTop="1" thickBot="1"/>
    <row r="366" spans="1:6" ht="15" customHeight="1" thickTop="1" thickBot="1">
      <c r="A366" s="149"/>
      <c r="B366" s="150"/>
      <c r="C366" s="151"/>
      <c r="D366" s="149"/>
      <c r="E366" s="152"/>
      <c r="F366" s="153"/>
    </row>
    <row r="367" spans="1:6" ht="15" customHeight="1" thickTop="1">
      <c r="A367" s="149"/>
      <c r="B367" s="150"/>
      <c r="C367" s="151"/>
      <c r="D367" s="149"/>
      <c r="E367" s="152"/>
      <c r="F367" s="153"/>
    </row>
    <row r="368" spans="1:6" ht="15" customHeight="1"/>
    <row r="369" spans="1:17" ht="15.75" customHeight="1">
      <c r="A369" s="131"/>
      <c r="B369" s="147"/>
      <c r="E369" s="129"/>
      <c r="F369" s="192"/>
    </row>
    <row r="370" spans="1:17" ht="15" customHeight="1"/>
    <row r="371" spans="1:17" ht="15" customHeight="1">
      <c r="B371" s="120" t="s">
        <v>600</v>
      </c>
    </row>
    <row r="372" spans="1:17" ht="15" customHeight="1">
      <c r="B372" s="111"/>
    </row>
    <row r="373" spans="1:17">
      <c r="B373" s="120" t="s">
        <v>65</v>
      </c>
    </row>
    <row r="374" spans="1:17" ht="15" customHeight="1"/>
    <row r="375" spans="1:17" ht="15.75" customHeight="1"/>
    <row r="376" spans="1:17" ht="15.75" customHeight="1">
      <c r="B376" s="134" t="s">
        <v>258</v>
      </c>
    </row>
    <row r="377" spans="1:17" ht="15.75" customHeight="1"/>
    <row r="378" spans="1:17" ht="15.75" customHeight="1"/>
    <row r="379" spans="1:17" s="127" customFormat="1" ht="15.75" customHeight="1">
      <c r="A379" s="126"/>
      <c r="B379" s="134" t="s">
        <v>259</v>
      </c>
      <c r="C379" s="145"/>
      <c r="D379" s="128"/>
      <c r="E379" s="160"/>
      <c r="F379" s="137"/>
      <c r="G379" s="131"/>
      <c r="H379" s="131"/>
      <c r="I379" s="131"/>
      <c r="J379" s="131"/>
      <c r="K379" s="131"/>
      <c r="L379" s="131"/>
      <c r="M379" s="131"/>
      <c r="N379" s="131"/>
      <c r="O379" s="131"/>
      <c r="P379" s="131"/>
      <c r="Q379" s="131"/>
    </row>
    <row r="380" spans="1:17" s="127" customFormat="1" ht="15.75" customHeight="1">
      <c r="A380" s="126"/>
      <c r="B380" s="134"/>
      <c r="C380" s="145"/>
      <c r="D380" s="128"/>
      <c r="E380" s="160"/>
      <c r="F380" s="137"/>
      <c r="G380" s="131"/>
      <c r="H380" s="131"/>
      <c r="I380" s="131"/>
      <c r="J380" s="131"/>
      <c r="K380" s="131"/>
      <c r="L380" s="131"/>
      <c r="M380" s="131"/>
      <c r="N380" s="131"/>
      <c r="O380" s="131"/>
      <c r="P380" s="131"/>
      <c r="Q380" s="131"/>
    </row>
    <row r="381" spans="1:17" s="127" customFormat="1" ht="15.75" customHeight="1">
      <c r="A381" s="126"/>
      <c r="B381" s="134"/>
      <c r="C381" s="145"/>
      <c r="D381" s="128"/>
      <c r="E381" s="160"/>
      <c r="F381" s="137"/>
      <c r="G381" s="131"/>
      <c r="H381" s="131"/>
      <c r="I381" s="131"/>
      <c r="J381" s="131"/>
      <c r="K381" s="131"/>
      <c r="L381" s="131"/>
      <c r="M381" s="131"/>
      <c r="N381" s="131"/>
      <c r="O381" s="131"/>
      <c r="P381" s="131"/>
      <c r="Q381" s="131"/>
    </row>
    <row r="382" spans="1:17" s="127" customFormat="1" ht="15.75" customHeight="1">
      <c r="A382" s="126"/>
      <c r="B382" s="134" t="s">
        <v>544</v>
      </c>
      <c r="C382" s="145"/>
      <c r="D382" s="128"/>
      <c r="E382" s="160"/>
      <c r="F382" s="137"/>
      <c r="G382" s="131"/>
      <c r="H382" s="131"/>
      <c r="I382" s="131"/>
      <c r="J382" s="131"/>
      <c r="K382" s="131"/>
      <c r="L382" s="131"/>
      <c r="M382" s="131"/>
      <c r="N382" s="131"/>
      <c r="O382" s="131"/>
      <c r="P382" s="131"/>
      <c r="Q382" s="131"/>
    </row>
    <row r="383" spans="1:17" s="127" customFormat="1" ht="15.75" customHeight="1">
      <c r="A383" s="126"/>
      <c r="B383" s="134"/>
      <c r="C383" s="145"/>
      <c r="D383" s="128"/>
      <c r="E383" s="160"/>
      <c r="F383" s="137"/>
      <c r="G383" s="131"/>
      <c r="H383" s="131"/>
      <c r="I383" s="131"/>
      <c r="J383" s="131"/>
      <c r="K383" s="131"/>
      <c r="L383" s="131"/>
      <c r="M383" s="131"/>
      <c r="N383" s="131"/>
      <c r="O383" s="131"/>
      <c r="P383" s="131"/>
      <c r="Q383" s="131"/>
    </row>
    <row r="384" spans="1:17" s="127" customFormat="1" ht="15.75" customHeight="1">
      <c r="A384" s="126"/>
      <c r="B384" s="134"/>
      <c r="C384" s="145"/>
      <c r="D384" s="128"/>
      <c r="E384" s="160"/>
      <c r="F384" s="137"/>
      <c r="G384" s="131"/>
      <c r="H384" s="131"/>
      <c r="I384" s="131"/>
      <c r="J384" s="131"/>
      <c r="K384" s="131"/>
      <c r="L384" s="131"/>
      <c r="M384" s="131"/>
      <c r="N384" s="131"/>
      <c r="O384" s="131"/>
      <c r="P384" s="131"/>
      <c r="Q384" s="131"/>
    </row>
    <row r="385" spans="1:17" s="127" customFormat="1" ht="15.75" customHeight="1">
      <c r="A385" s="126"/>
      <c r="B385" s="134" t="s">
        <v>240</v>
      </c>
      <c r="C385" s="145"/>
      <c r="D385" s="128"/>
      <c r="E385" s="160"/>
      <c r="F385" s="137"/>
      <c r="G385" s="131"/>
      <c r="H385" s="131"/>
      <c r="I385" s="131"/>
      <c r="J385" s="131"/>
      <c r="K385" s="131"/>
      <c r="L385" s="131"/>
      <c r="M385" s="131"/>
      <c r="N385" s="131"/>
      <c r="O385" s="131"/>
      <c r="P385" s="131"/>
      <c r="Q385" s="131"/>
    </row>
    <row r="386" spans="1:17" s="127" customFormat="1" ht="15.75" customHeight="1">
      <c r="A386" s="126"/>
      <c r="B386" s="134"/>
      <c r="C386" s="145"/>
      <c r="D386" s="128"/>
      <c r="E386" s="160"/>
      <c r="F386" s="137"/>
      <c r="G386" s="131"/>
      <c r="H386" s="131"/>
      <c r="I386" s="131"/>
      <c r="J386" s="131"/>
      <c r="K386" s="131"/>
      <c r="L386" s="131"/>
      <c r="M386" s="131"/>
      <c r="N386" s="131"/>
      <c r="O386" s="131"/>
      <c r="P386" s="131"/>
      <c r="Q386" s="131"/>
    </row>
    <row r="387" spans="1:17" s="127" customFormat="1" ht="15.75" customHeight="1">
      <c r="A387" s="126"/>
      <c r="B387" s="134"/>
      <c r="C387" s="145"/>
      <c r="D387" s="128"/>
      <c r="E387" s="160"/>
      <c r="F387" s="137"/>
      <c r="G387" s="131"/>
      <c r="H387" s="131"/>
      <c r="I387" s="131"/>
      <c r="J387" s="131"/>
      <c r="K387" s="131"/>
      <c r="L387" s="131"/>
      <c r="M387" s="131"/>
      <c r="N387" s="131"/>
      <c r="O387" s="131"/>
      <c r="P387" s="131"/>
      <c r="Q387" s="131"/>
    </row>
    <row r="388" spans="1:17" s="127" customFormat="1" ht="15.75" customHeight="1">
      <c r="A388" s="126"/>
      <c r="B388" s="134" t="s">
        <v>622</v>
      </c>
      <c r="C388" s="145"/>
      <c r="D388" s="128"/>
      <c r="E388" s="160"/>
      <c r="F388" s="137"/>
      <c r="G388" s="131"/>
      <c r="H388" s="131"/>
      <c r="I388" s="131"/>
      <c r="J388" s="131"/>
      <c r="K388" s="131"/>
      <c r="L388" s="131"/>
      <c r="M388" s="131"/>
      <c r="N388" s="131"/>
      <c r="O388" s="131"/>
      <c r="P388" s="131"/>
      <c r="Q388" s="131"/>
    </row>
    <row r="389" spans="1:17" s="127" customFormat="1" ht="15.75" customHeight="1">
      <c r="A389" s="126"/>
      <c r="B389" s="134"/>
      <c r="C389" s="145"/>
      <c r="D389" s="128"/>
      <c r="E389" s="160"/>
      <c r="F389" s="137"/>
      <c r="G389" s="131"/>
      <c r="H389" s="131"/>
      <c r="I389" s="131"/>
      <c r="J389" s="131"/>
      <c r="K389" s="131"/>
      <c r="L389" s="131"/>
      <c r="M389" s="131"/>
      <c r="N389" s="131"/>
      <c r="O389" s="131"/>
      <c r="P389" s="131"/>
      <c r="Q389" s="131"/>
    </row>
    <row r="390" spans="1:17" s="127" customFormat="1" ht="15.75" customHeight="1">
      <c r="A390" s="126"/>
      <c r="B390" s="134"/>
      <c r="C390" s="145"/>
      <c r="D390" s="128"/>
      <c r="E390" s="160"/>
      <c r="F390" s="137"/>
      <c r="G390" s="131"/>
      <c r="H390" s="131"/>
      <c r="I390" s="131"/>
      <c r="J390" s="131"/>
      <c r="K390" s="131"/>
      <c r="L390" s="131"/>
      <c r="M390" s="131"/>
      <c r="N390" s="131"/>
      <c r="O390" s="131"/>
      <c r="P390" s="131"/>
      <c r="Q390" s="131"/>
    </row>
    <row r="391" spans="1:17" s="127" customFormat="1" ht="15.75" customHeight="1">
      <c r="A391" s="126"/>
      <c r="B391" s="134" t="s">
        <v>245</v>
      </c>
      <c r="C391" s="145"/>
      <c r="D391" s="128"/>
      <c r="E391" s="160"/>
      <c r="F391" s="137"/>
      <c r="G391" s="131"/>
      <c r="H391" s="131"/>
      <c r="I391" s="131"/>
      <c r="J391" s="131"/>
      <c r="K391" s="131"/>
      <c r="L391" s="131"/>
      <c r="M391" s="131"/>
      <c r="N391" s="131"/>
      <c r="O391" s="131"/>
      <c r="P391" s="131"/>
      <c r="Q391" s="131"/>
    </row>
    <row r="392" spans="1:17" s="127" customFormat="1" ht="15.75" customHeight="1">
      <c r="A392" s="126"/>
      <c r="B392" s="134"/>
      <c r="C392" s="145"/>
      <c r="D392" s="128"/>
      <c r="E392" s="160"/>
      <c r="F392" s="137"/>
      <c r="G392" s="131"/>
      <c r="H392" s="131"/>
      <c r="I392" s="131"/>
      <c r="J392" s="131"/>
      <c r="K392" s="131"/>
      <c r="L392" s="131"/>
      <c r="M392" s="131"/>
      <c r="N392" s="131"/>
      <c r="O392" s="131"/>
      <c r="P392" s="131"/>
      <c r="Q392" s="131"/>
    </row>
    <row r="393" spans="1:17" s="127" customFormat="1" ht="15.75" customHeight="1">
      <c r="A393" s="126"/>
      <c r="B393" s="134"/>
      <c r="C393" s="145"/>
      <c r="D393" s="128"/>
      <c r="E393" s="160"/>
      <c r="F393" s="137"/>
      <c r="G393" s="131"/>
      <c r="H393" s="131"/>
      <c r="I393" s="131"/>
      <c r="J393" s="131"/>
      <c r="K393" s="131"/>
      <c r="L393" s="131"/>
      <c r="M393" s="131"/>
      <c r="N393" s="131"/>
      <c r="O393" s="131"/>
      <c r="P393" s="131"/>
      <c r="Q393" s="131"/>
    </row>
    <row r="394" spans="1:17" s="127" customFormat="1" ht="15.75" customHeight="1">
      <c r="A394" s="126"/>
      <c r="B394" s="134" t="str">
        <f>B363</f>
        <v>SURFACE FINISHES</v>
      </c>
      <c r="C394" s="145"/>
      <c r="D394" s="128"/>
      <c r="E394" s="160"/>
      <c r="F394" s="137"/>
      <c r="G394" s="131"/>
      <c r="H394" s="131"/>
      <c r="I394" s="131"/>
      <c r="J394" s="131"/>
      <c r="K394" s="131"/>
      <c r="L394" s="131"/>
      <c r="M394" s="131"/>
      <c r="N394" s="131"/>
      <c r="O394" s="131"/>
      <c r="P394" s="131"/>
      <c r="Q394" s="131"/>
    </row>
    <row r="395" spans="1:17" s="127" customFormat="1" ht="15.75" customHeight="1">
      <c r="A395" s="126"/>
      <c r="B395" s="134"/>
      <c r="C395" s="145"/>
      <c r="D395" s="128"/>
      <c r="E395" s="160"/>
      <c r="F395" s="137"/>
      <c r="G395" s="131"/>
      <c r="H395" s="131"/>
      <c r="I395" s="131"/>
      <c r="J395" s="131"/>
      <c r="K395" s="131"/>
      <c r="L395" s="131"/>
      <c r="M395" s="131"/>
      <c r="N395" s="131"/>
      <c r="O395" s="131"/>
      <c r="P395" s="131"/>
      <c r="Q395" s="131"/>
    </row>
    <row r="396" spans="1:17" s="127" customFormat="1" ht="15.75" customHeight="1">
      <c r="A396" s="126"/>
      <c r="B396" s="134"/>
      <c r="C396" s="145"/>
      <c r="D396" s="128"/>
      <c r="E396" s="160"/>
      <c r="F396" s="137"/>
      <c r="G396" s="131"/>
      <c r="H396" s="131"/>
      <c r="I396" s="131"/>
      <c r="J396" s="131"/>
      <c r="K396" s="131"/>
      <c r="L396" s="131"/>
      <c r="M396" s="131"/>
      <c r="N396" s="131"/>
      <c r="O396" s="131"/>
      <c r="P396" s="131"/>
      <c r="Q396" s="131"/>
    </row>
    <row r="397" spans="1:17" s="127" customFormat="1" ht="15.75" customHeight="1">
      <c r="A397" s="126"/>
      <c r="B397" s="134"/>
      <c r="C397" s="145"/>
      <c r="D397" s="128"/>
      <c r="E397" s="160"/>
      <c r="F397" s="137"/>
      <c r="G397" s="131"/>
      <c r="H397" s="131"/>
      <c r="I397" s="131"/>
      <c r="J397" s="131"/>
      <c r="K397" s="131"/>
      <c r="L397" s="131"/>
      <c r="M397" s="131"/>
      <c r="N397" s="131"/>
      <c r="O397" s="131"/>
      <c r="P397" s="131"/>
      <c r="Q397" s="131"/>
    </row>
    <row r="398" spans="1:17" s="127" customFormat="1" ht="15.75" customHeight="1">
      <c r="A398" s="126"/>
      <c r="B398" s="134"/>
      <c r="C398" s="145"/>
      <c r="D398" s="128"/>
      <c r="E398" s="160"/>
      <c r="F398" s="137"/>
      <c r="G398" s="131"/>
      <c r="H398" s="131"/>
      <c r="I398" s="131"/>
      <c r="J398" s="131"/>
      <c r="K398" s="131"/>
      <c r="L398" s="131"/>
      <c r="M398" s="131"/>
      <c r="N398" s="131"/>
      <c r="O398" s="131"/>
      <c r="P398" s="131"/>
      <c r="Q398" s="131"/>
    </row>
    <row r="399" spans="1:17" s="127" customFormat="1" ht="15.75" customHeight="1">
      <c r="A399" s="126"/>
      <c r="B399" s="134"/>
      <c r="C399" s="145"/>
      <c r="D399" s="128"/>
      <c r="E399" s="160"/>
      <c r="F399" s="137"/>
      <c r="G399" s="131"/>
      <c r="H399" s="131"/>
      <c r="I399" s="131"/>
      <c r="J399" s="131"/>
      <c r="K399" s="131"/>
      <c r="L399" s="131"/>
      <c r="M399" s="131"/>
      <c r="N399" s="131"/>
      <c r="O399" s="131"/>
      <c r="P399" s="131"/>
      <c r="Q399" s="131"/>
    </row>
    <row r="400" spans="1:17" s="127" customFormat="1" ht="15.75" customHeight="1">
      <c r="A400" s="126"/>
      <c r="B400" s="134"/>
      <c r="C400" s="145"/>
      <c r="D400" s="128"/>
      <c r="E400" s="160"/>
      <c r="F400" s="137"/>
      <c r="G400" s="131"/>
      <c r="H400" s="131"/>
      <c r="I400" s="131"/>
      <c r="J400" s="131"/>
      <c r="K400" s="131"/>
      <c r="L400" s="131"/>
      <c r="M400" s="131"/>
      <c r="N400" s="131"/>
      <c r="O400" s="131"/>
      <c r="P400" s="131"/>
      <c r="Q400" s="131"/>
    </row>
    <row r="401" spans="1:17" s="127" customFormat="1" ht="15.75" customHeight="1">
      <c r="A401" s="126"/>
      <c r="B401" s="134"/>
      <c r="C401" s="145"/>
      <c r="D401" s="128"/>
      <c r="E401" s="160"/>
      <c r="F401" s="137"/>
      <c r="G401" s="131"/>
      <c r="H401" s="131"/>
      <c r="I401" s="131"/>
      <c r="J401" s="131"/>
      <c r="K401" s="131"/>
      <c r="L401" s="131"/>
      <c r="M401" s="131"/>
      <c r="N401" s="131"/>
      <c r="O401" s="131"/>
      <c r="P401" s="131"/>
      <c r="Q401" s="131"/>
    </row>
    <row r="402" spans="1:17" s="127" customFormat="1" ht="15.75" customHeight="1">
      <c r="A402" s="126"/>
      <c r="B402" s="134"/>
      <c r="C402" s="145"/>
      <c r="D402" s="128"/>
      <c r="E402" s="160"/>
      <c r="F402" s="137"/>
      <c r="G402" s="131"/>
      <c r="H402" s="131"/>
      <c r="I402" s="131"/>
      <c r="J402" s="131"/>
      <c r="K402" s="131"/>
      <c r="L402" s="131"/>
      <c r="M402" s="131"/>
      <c r="N402" s="131"/>
      <c r="O402" s="131"/>
      <c r="P402" s="131"/>
      <c r="Q402" s="131"/>
    </row>
    <row r="403" spans="1:17" s="127" customFormat="1" ht="15.75" customHeight="1">
      <c r="A403" s="126"/>
      <c r="B403" s="134"/>
      <c r="C403" s="145"/>
      <c r="D403" s="128"/>
      <c r="E403" s="160"/>
      <c r="F403" s="137"/>
      <c r="G403" s="131"/>
      <c r="H403" s="131"/>
      <c r="I403" s="131"/>
      <c r="J403" s="131"/>
      <c r="K403" s="131"/>
      <c r="L403" s="131"/>
      <c r="M403" s="131"/>
      <c r="N403" s="131"/>
      <c r="O403" s="131"/>
      <c r="P403" s="131"/>
      <c r="Q403" s="131"/>
    </row>
    <row r="404" spans="1:17" s="127" customFormat="1" ht="15.75" customHeight="1">
      <c r="A404" s="126"/>
      <c r="B404" s="134"/>
      <c r="C404" s="145"/>
      <c r="D404" s="128"/>
      <c r="E404" s="160"/>
      <c r="F404" s="137"/>
      <c r="G404" s="131"/>
      <c r="H404" s="131"/>
      <c r="I404" s="131"/>
      <c r="J404" s="131"/>
      <c r="K404" s="131"/>
      <c r="L404" s="131"/>
      <c r="M404" s="131"/>
      <c r="N404" s="131"/>
      <c r="O404" s="131"/>
      <c r="P404" s="131"/>
      <c r="Q404" s="131"/>
    </row>
    <row r="405" spans="1:17" s="127" customFormat="1" ht="15.75" customHeight="1">
      <c r="A405" s="126"/>
      <c r="B405" s="134"/>
      <c r="C405" s="145"/>
      <c r="D405" s="128"/>
      <c r="E405" s="160"/>
      <c r="F405" s="137"/>
      <c r="G405" s="131"/>
      <c r="H405" s="131"/>
      <c r="I405" s="131"/>
      <c r="J405" s="131"/>
      <c r="K405" s="131"/>
      <c r="L405" s="131"/>
      <c r="M405" s="131"/>
      <c r="N405" s="131"/>
      <c r="O405" s="131"/>
      <c r="P405" s="131"/>
      <c r="Q405" s="131"/>
    </row>
    <row r="406" spans="1:17" s="127" customFormat="1" ht="15.75" customHeight="1">
      <c r="A406" s="126"/>
      <c r="B406" s="134"/>
      <c r="C406" s="145"/>
      <c r="D406" s="128"/>
      <c r="E406" s="160"/>
      <c r="F406" s="137"/>
      <c r="G406" s="131"/>
      <c r="H406" s="131"/>
      <c r="I406" s="131"/>
      <c r="J406" s="131"/>
      <c r="K406" s="131"/>
      <c r="L406" s="131"/>
      <c r="M406" s="131"/>
      <c r="N406" s="131"/>
      <c r="O406" s="131"/>
      <c r="P406" s="131"/>
      <c r="Q406" s="131"/>
    </row>
    <row r="407" spans="1:17" ht="15.75" customHeight="1">
      <c r="B407" s="147" t="s">
        <v>601</v>
      </c>
      <c r="F407" s="146"/>
    </row>
    <row r="408" spans="1:17" ht="15.75" customHeight="1" thickBot="1">
      <c r="B408" s="147" t="s">
        <v>260</v>
      </c>
      <c r="F408" s="148"/>
    </row>
    <row r="409" spans="1:17" ht="15.75" customHeight="1" thickTop="1">
      <c r="B409" s="147"/>
      <c r="F409" s="192"/>
    </row>
    <row r="410" spans="1:17" ht="15.75" customHeight="1">
      <c r="B410" s="147"/>
      <c r="F410" s="192"/>
    </row>
    <row r="411" spans="1:17" ht="15.75" customHeight="1">
      <c r="B411" s="147"/>
      <c r="F411" s="192"/>
    </row>
    <row r="412" spans="1:17" ht="15.75" customHeight="1">
      <c r="B412" s="147"/>
      <c r="F412" s="192"/>
    </row>
    <row r="413" spans="1:17" ht="15.75" customHeight="1">
      <c r="B413" s="147"/>
      <c r="F413" s="192"/>
    </row>
    <row r="414" spans="1:17" ht="15.75" customHeight="1">
      <c r="B414" s="147"/>
      <c r="F414" s="192"/>
    </row>
    <row r="415" spans="1:17" ht="15.75" customHeight="1">
      <c r="B415" s="147"/>
      <c r="F415" s="192"/>
    </row>
    <row r="416" spans="1:17" ht="15.75" customHeight="1">
      <c r="B416" s="147"/>
      <c r="F416" s="192"/>
    </row>
    <row r="417" spans="1:6" ht="15.75" customHeight="1">
      <c r="B417" s="147"/>
      <c r="F417" s="192"/>
    </row>
    <row r="418" spans="1:6" ht="15.75" customHeight="1">
      <c r="B418" s="147"/>
      <c r="F418" s="192"/>
    </row>
    <row r="419" spans="1:6" ht="15.75" customHeight="1" thickBot="1">
      <c r="B419" s="147"/>
      <c r="F419" s="192"/>
    </row>
    <row r="420" spans="1:6" ht="15.75" customHeight="1" thickTop="1" thickBot="1">
      <c r="A420" s="149"/>
      <c r="B420" s="150"/>
      <c r="C420" s="151"/>
      <c r="D420" s="149"/>
      <c r="E420" s="152"/>
      <c r="F420" s="153"/>
    </row>
    <row r="421" spans="1:6" ht="15.75" customHeight="1" thickTop="1">
      <c r="A421" s="149"/>
      <c r="B421" s="196"/>
      <c r="C421" s="151"/>
      <c r="D421" s="149"/>
      <c r="E421" s="152"/>
      <c r="F421" s="153"/>
    </row>
  </sheetData>
  <pageMargins left="0.7" right="0.7" top="0.75" bottom="0.75" header="0.3" footer="0.3"/>
  <pageSetup paperSize="9" scale="89" orientation="portrait" r:id="rId1"/>
  <headerFooter alignWithMargins="0">
    <oddHeader>&amp;C&amp;"Cambria,Bold"CONSTRUCTION OF GOLDBOD NATIONAL ASSAY CENTRE</oddHeader>
    <oddFooter>&amp;C&amp;"Cambria,Regular"3/&amp;P</oddFooter>
  </headerFooter>
  <rowBreaks count="6" manualBreakCount="6">
    <brk id="55" max="6" man="1"/>
    <brk id="220" max="5" man="1"/>
    <brk id="269" max="5" man="1"/>
    <brk id="315" max="5" man="1"/>
    <brk id="367" max="5" man="1"/>
    <brk id="42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08394-276C-4A22-8E5E-B66CB88A8B83}">
  <sheetPr>
    <tabColor rgb="FF92D050"/>
  </sheetPr>
  <dimension ref="A1:Q455"/>
  <sheetViews>
    <sheetView view="pageBreakPreview" topLeftCell="A421" zoomScale="91" zoomScaleNormal="100" zoomScaleSheetLayoutView="91" workbookViewId="0">
      <selection activeCell="A344" sqref="A344:XFD344"/>
    </sheetView>
  </sheetViews>
  <sheetFormatPr defaultRowHeight="14.25"/>
  <cols>
    <col min="1" max="1" width="4.5703125" style="126" customWidth="1"/>
    <col min="2" max="2" width="52.28515625" style="134" customWidth="1"/>
    <col min="3" max="3" width="9" style="145" customWidth="1"/>
    <col min="4" max="4" width="6.140625" style="128" customWidth="1"/>
    <col min="5" max="5" width="10" style="160" customWidth="1"/>
    <col min="6" max="6" width="15.42578125" style="137" customWidth="1"/>
    <col min="7" max="253" width="8.85546875" style="131"/>
    <col min="254" max="254" width="4.5703125" style="131" customWidth="1"/>
    <col min="255" max="255" width="43.140625" style="131" customWidth="1"/>
    <col min="256" max="256" width="9" style="131" customWidth="1"/>
    <col min="257" max="257" width="6.140625" style="131" customWidth="1"/>
    <col min="258" max="258" width="10.85546875" style="131" customWidth="1"/>
    <col min="259" max="259" width="15.42578125" style="131" bestFit="1" customWidth="1"/>
    <col min="260" max="262" width="8.85546875" style="131"/>
    <col min="263" max="263" width="11.42578125" style="131" bestFit="1" customWidth="1"/>
    <col min="264" max="509" width="8.85546875" style="131"/>
    <col min="510" max="510" width="4.5703125" style="131" customWidth="1"/>
    <col min="511" max="511" width="43.140625" style="131" customWidth="1"/>
    <col min="512" max="512" width="9" style="131" customWidth="1"/>
    <col min="513" max="513" width="6.140625" style="131" customWidth="1"/>
    <col min="514" max="514" width="10.85546875" style="131" customWidth="1"/>
    <col min="515" max="515" width="15.42578125" style="131" bestFit="1" customWidth="1"/>
    <col min="516" max="518" width="8.85546875" style="131"/>
    <col min="519" max="519" width="11.42578125" style="131" bestFit="1" customWidth="1"/>
    <col min="520" max="765" width="8.85546875" style="131"/>
    <col min="766" max="766" width="4.5703125" style="131" customWidth="1"/>
    <col min="767" max="767" width="43.140625" style="131" customWidth="1"/>
    <col min="768" max="768" width="9" style="131" customWidth="1"/>
    <col min="769" max="769" width="6.140625" style="131" customWidth="1"/>
    <col min="770" max="770" width="10.85546875" style="131" customWidth="1"/>
    <col min="771" max="771" width="15.42578125" style="131" bestFit="1" customWidth="1"/>
    <col min="772" max="774" width="8.85546875" style="131"/>
    <col min="775" max="775" width="11.42578125" style="131" bestFit="1" customWidth="1"/>
    <col min="776" max="1021" width="8.85546875" style="131"/>
    <col min="1022" max="1022" width="4.5703125" style="131" customWidth="1"/>
    <col min="1023" max="1023" width="43.140625" style="131" customWidth="1"/>
    <col min="1024" max="1024" width="9" style="131" customWidth="1"/>
    <col min="1025" max="1025" width="6.140625" style="131" customWidth="1"/>
    <col min="1026" max="1026" width="10.85546875" style="131" customWidth="1"/>
    <col min="1027" max="1027" width="15.42578125" style="131" bestFit="1" customWidth="1"/>
    <col min="1028" max="1030" width="8.85546875" style="131"/>
    <col min="1031" max="1031" width="11.42578125" style="131" bestFit="1" customWidth="1"/>
    <col min="1032" max="1277" width="8.85546875" style="131"/>
    <col min="1278" max="1278" width="4.5703125" style="131" customWidth="1"/>
    <col min="1279" max="1279" width="43.140625" style="131" customWidth="1"/>
    <col min="1280" max="1280" width="9" style="131" customWidth="1"/>
    <col min="1281" max="1281" width="6.140625" style="131" customWidth="1"/>
    <col min="1282" max="1282" width="10.85546875" style="131" customWidth="1"/>
    <col min="1283" max="1283" width="15.42578125" style="131" bestFit="1" customWidth="1"/>
    <col min="1284" max="1286" width="8.85546875" style="131"/>
    <col min="1287" max="1287" width="11.42578125" style="131" bestFit="1" customWidth="1"/>
    <col min="1288" max="1533" width="8.85546875" style="131"/>
    <col min="1534" max="1534" width="4.5703125" style="131" customWidth="1"/>
    <col min="1535" max="1535" width="43.140625" style="131" customWidth="1"/>
    <col min="1536" max="1536" width="9" style="131" customWidth="1"/>
    <col min="1537" max="1537" width="6.140625" style="131" customWidth="1"/>
    <col min="1538" max="1538" width="10.85546875" style="131" customWidth="1"/>
    <col min="1539" max="1539" width="15.42578125" style="131" bestFit="1" customWidth="1"/>
    <col min="1540" max="1542" width="8.85546875" style="131"/>
    <col min="1543" max="1543" width="11.42578125" style="131" bestFit="1" customWidth="1"/>
    <col min="1544" max="1789" width="8.85546875" style="131"/>
    <col min="1790" max="1790" width="4.5703125" style="131" customWidth="1"/>
    <col min="1791" max="1791" width="43.140625" style="131" customWidth="1"/>
    <col min="1792" max="1792" width="9" style="131" customWidth="1"/>
    <col min="1793" max="1793" width="6.140625" style="131" customWidth="1"/>
    <col min="1794" max="1794" width="10.85546875" style="131" customWidth="1"/>
    <col min="1795" max="1795" width="15.42578125" style="131" bestFit="1" customWidth="1"/>
    <col min="1796" max="1798" width="8.85546875" style="131"/>
    <col min="1799" max="1799" width="11.42578125" style="131" bestFit="1" customWidth="1"/>
    <col min="1800" max="2045" width="8.85546875" style="131"/>
    <col min="2046" max="2046" width="4.5703125" style="131" customWidth="1"/>
    <col min="2047" max="2047" width="43.140625" style="131" customWidth="1"/>
    <col min="2048" max="2048" width="9" style="131" customWidth="1"/>
    <col min="2049" max="2049" width="6.140625" style="131" customWidth="1"/>
    <col min="2050" max="2050" width="10.85546875" style="131" customWidth="1"/>
    <col min="2051" max="2051" width="15.42578125" style="131" bestFit="1" customWidth="1"/>
    <col min="2052" max="2054" width="8.85546875" style="131"/>
    <col min="2055" max="2055" width="11.42578125" style="131" bestFit="1" customWidth="1"/>
    <col min="2056" max="2301" width="8.85546875" style="131"/>
    <col min="2302" max="2302" width="4.5703125" style="131" customWidth="1"/>
    <col min="2303" max="2303" width="43.140625" style="131" customWidth="1"/>
    <col min="2304" max="2304" width="9" style="131" customWidth="1"/>
    <col min="2305" max="2305" width="6.140625" style="131" customWidth="1"/>
    <col min="2306" max="2306" width="10.85546875" style="131" customWidth="1"/>
    <col min="2307" max="2307" width="15.42578125" style="131" bestFit="1" customWidth="1"/>
    <col min="2308" max="2310" width="8.85546875" style="131"/>
    <col min="2311" max="2311" width="11.42578125" style="131" bestFit="1" customWidth="1"/>
    <col min="2312" max="2557" width="8.85546875" style="131"/>
    <col min="2558" max="2558" width="4.5703125" style="131" customWidth="1"/>
    <col min="2559" max="2559" width="43.140625" style="131" customWidth="1"/>
    <col min="2560" max="2560" width="9" style="131" customWidth="1"/>
    <col min="2561" max="2561" width="6.140625" style="131" customWidth="1"/>
    <col min="2562" max="2562" width="10.85546875" style="131" customWidth="1"/>
    <col min="2563" max="2563" width="15.42578125" style="131" bestFit="1" customWidth="1"/>
    <col min="2564" max="2566" width="8.85546875" style="131"/>
    <col min="2567" max="2567" width="11.42578125" style="131" bestFit="1" customWidth="1"/>
    <col min="2568" max="2813" width="8.85546875" style="131"/>
    <col min="2814" max="2814" width="4.5703125" style="131" customWidth="1"/>
    <col min="2815" max="2815" width="43.140625" style="131" customWidth="1"/>
    <col min="2816" max="2816" width="9" style="131" customWidth="1"/>
    <col min="2817" max="2817" width="6.140625" style="131" customWidth="1"/>
    <col min="2818" max="2818" width="10.85546875" style="131" customWidth="1"/>
    <col min="2819" max="2819" width="15.42578125" style="131" bestFit="1" customWidth="1"/>
    <col min="2820" max="2822" width="8.85546875" style="131"/>
    <col min="2823" max="2823" width="11.42578125" style="131" bestFit="1" customWidth="1"/>
    <col min="2824" max="3069" width="8.85546875" style="131"/>
    <col min="3070" max="3070" width="4.5703125" style="131" customWidth="1"/>
    <col min="3071" max="3071" width="43.140625" style="131" customWidth="1"/>
    <col min="3072" max="3072" width="9" style="131" customWidth="1"/>
    <col min="3073" max="3073" width="6.140625" style="131" customWidth="1"/>
    <col min="3074" max="3074" width="10.85546875" style="131" customWidth="1"/>
    <col min="3075" max="3075" width="15.42578125" style="131" bestFit="1" customWidth="1"/>
    <col min="3076" max="3078" width="8.85546875" style="131"/>
    <col min="3079" max="3079" width="11.42578125" style="131" bestFit="1" customWidth="1"/>
    <col min="3080" max="3325" width="8.85546875" style="131"/>
    <col min="3326" max="3326" width="4.5703125" style="131" customWidth="1"/>
    <col min="3327" max="3327" width="43.140625" style="131" customWidth="1"/>
    <col min="3328" max="3328" width="9" style="131" customWidth="1"/>
    <col min="3329" max="3329" width="6.140625" style="131" customWidth="1"/>
    <col min="3330" max="3330" width="10.85546875" style="131" customWidth="1"/>
    <col min="3331" max="3331" width="15.42578125" style="131" bestFit="1" customWidth="1"/>
    <col min="3332" max="3334" width="8.85546875" style="131"/>
    <col min="3335" max="3335" width="11.42578125" style="131" bestFit="1" customWidth="1"/>
    <col min="3336" max="3581" width="8.85546875" style="131"/>
    <col min="3582" max="3582" width="4.5703125" style="131" customWidth="1"/>
    <col min="3583" max="3583" width="43.140625" style="131" customWidth="1"/>
    <col min="3584" max="3584" width="9" style="131" customWidth="1"/>
    <col min="3585" max="3585" width="6.140625" style="131" customWidth="1"/>
    <col min="3586" max="3586" width="10.85546875" style="131" customWidth="1"/>
    <col min="3587" max="3587" width="15.42578125" style="131" bestFit="1" customWidth="1"/>
    <col min="3588" max="3590" width="8.85546875" style="131"/>
    <col min="3591" max="3591" width="11.42578125" style="131" bestFit="1" customWidth="1"/>
    <col min="3592" max="3837" width="8.85546875" style="131"/>
    <col min="3838" max="3838" width="4.5703125" style="131" customWidth="1"/>
    <col min="3839" max="3839" width="43.140625" style="131" customWidth="1"/>
    <col min="3840" max="3840" width="9" style="131" customWidth="1"/>
    <col min="3841" max="3841" width="6.140625" style="131" customWidth="1"/>
    <col min="3842" max="3842" width="10.85546875" style="131" customWidth="1"/>
    <col min="3843" max="3843" width="15.42578125" style="131" bestFit="1" customWidth="1"/>
    <col min="3844" max="3846" width="8.85546875" style="131"/>
    <col min="3847" max="3847" width="11.42578125" style="131" bestFit="1" customWidth="1"/>
    <col min="3848" max="4093" width="8.85546875" style="131"/>
    <col min="4094" max="4094" width="4.5703125" style="131" customWidth="1"/>
    <col min="4095" max="4095" width="43.140625" style="131" customWidth="1"/>
    <col min="4096" max="4096" width="9" style="131" customWidth="1"/>
    <col min="4097" max="4097" width="6.140625" style="131" customWidth="1"/>
    <col min="4098" max="4098" width="10.85546875" style="131" customWidth="1"/>
    <col min="4099" max="4099" width="15.42578125" style="131" bestFit="1" customWidth="1"/>
    <col min="4100" max="4102" width="8.85546875" style="131"/>
    <col min="4103" max="4103" width="11.42578125" style="131" bestFit="1" customWidth="1"/>
    <col min="4104" max="4349" width="8.85546875" style="131"/>
    <col min="4350" max="4350" width="4.5703125" style="131" customWidth="1"/>
    <col min="4351" max="4351" width="43.140625" style="131" customWidth="1"/>
    <col min="4352" max="4352" width="9" style="131" customWidth="1"/>
    <col min="4353" max="4353" width="6.140625" style="131" customWidth="1"/>
    <col min="4354" max="4354" width="10.85546875" style="131" customWidth="1"/>
    <col min="4355" max="4355" width="15.42578125" style="131" bestFit="1" customWidth="1"/>
    <col min="4356" max="4358" width="8.85546875" style="131"/>
    <col min="4359" max="4359" width="11.42578125" style="131" bestFit="1" customWidth="1"/>
    <col min="4360" max="4605" width="8.85546875" style="131"/>
    <col min="4606" max="4606" width="4.5703125" style="131" customWidth="1"/>
    <col min="4607" max="4607" width="43.140625" style="131" customWidth="1"/>
    <col min="4608" max="4608" width="9" style="131" customWidth="1"/>
    <col min="4609" max="4609" width="6.140625" style="131" customWidth="1"/>
    <col min="4610" max="4610" width="10.85546875" style="131" customWidth="1"/>
    <col min="4611" max="4611" width="15.42578125" style="131" bestFit="1" customWidth="1"/>
    <col min="4612" max="4614" width="8.85546875" style="131"/>
    <col min="4615" max="4615" width="11.42578125" style="131" bestFit="1" customWidth="1"/>
    <col min="4616" max="4861" width="8.85546875" style="131"/>
    <col min="4862" max="4862" width="4.5703125" style="131" customWidth="1"/>
    <col min="4863" max="4863" width="43.140625" style="131" customWidth="1"/>
    <col min="4864" max="4864" width="9" style="131" customWidth="1"/>
    <col min="4865" max="4865" width="6.140625" style="131" customWidth="1"/>
    <col min="4866" max="4866" width="10.85546875" style="131" customWidth="1"/>
    <col min="4867" max="4867" width="15.42578125" style="131" bestFit="1" customWidth="1"/>
    <col min="4868" max="4870" width="8.85546875" style="131"/>
    <col min="4871" max="4871" width="11.42578125" style="131" bestFit="1" customWidth="1"/>
    <col min="4872" max="5117" width="8.85546875" style="131"/>
    <col min="5118" max="5118" width="4.5703125" style="131" customWidth="1"/>
    <col min="5119" max="5119" width="43.140625" style="131" customWidth="1"/>
    <col min="5120" max="5120" width="9" style="131" customWidth="1"/>
    <col min="5121" max="5121" width="6.140625" style="131" customWidth="1"/>
    <col min="5122" max="5122" width="10.85546875" style="131" customWidth="1"/>
    <col min="5123" max="5123" width="15.42578125" style="131" bestFit="1" customWidth="1"/>
    <col min="5124" max="5126" width="8.85546875" style="131"/>
    <col min="5127" max="5127" width="11.42578125" style="131" bestFit="1" customWidth="1"/>
    <col min="5128" max="5373" width="8.85546875" style="131"/>
    <col min="5374" max="5374" width="4.5703125" style="131" customWidth="1"/>
    <col min="5375" max="5375" width="43.140625" style="131" customWidth="1"/>
    <col min="5376" max="5376" width="9" style="131" customWidth="1"/>
    <col min="5377" max="5377" width="6.140625" style="131" customWidth="1"/>
    <col min="5378" max="5378" width="10.85546875" style="131" customWidth="1"/>
    <col min="5379" max="5379" width="15.42578125" style="131" bestFit="1" customWidth="1"/>
    <col min="5380" max="5382" width="8.85546875" style="131"/>
    <col min="5383" max="5383" width="11.42578125" style="131" bestFit="1" customWidth="1"/>
    <col min="5384" max="5629" width="8.85546875" style="131"/>
    <col min="5630" max="5630" width="4.5703125" style="131" customWidth="1"/>
    <col min="5631" max="5631" width="43.140625" style="131" customWidth="1"/>
    <col min="5632" max="5632" width="9" style="131" customWidth="1"/>
    <col min="5633" max="5633" width="6.140625" style="131" customWidth="1"/>
    <col min="5634" max="5634" width="10.85546875" style="131" customWidth="1"/>
    <col min="5635" max="5635" width="15.42578125" style="131" bestFit="1" customWidth="1"/>
    <col min="5636" max="5638" width="8.85546875" style="131"/>
    <col min="5639" max="5639" width="11.42578125" style="131" bestFit="1" customWidth="1"/>
    <col min="5640" max="5885" width="8.85546875" style="131"/>
    <col min="5886" max="5886" width="4.5703125" style="131" customWidth="1"/>
    <col min="5887" max="5887" width="43.140625" style="131" customWidth="1"/>
    <col min="5888" max="5888" width="9" style="131" customWidth="1"/>
    <col min="5889" max="5889" width="6.140625" style="131" customWidth="1"/>
    <col min="5890" max="5890" width="10.85546875" style="131" customWidth="1"/>
    <col min="5891" max="5891" width="15.42578125" style="131" bestFit="1" customWidth="1"/>
    <col min="5892" max="5894" width="8.85546875" style="131"/>
    <col min="5895" max="5895" width="11.42578125" style="131" bestFit="1" customWidth="1"/>
    <col min="5896" max="6141" width="8.85546875" style="131"/>
    <col min="6142" max="6142" width="4.5703125" style="131" customWidth="1"/>
    <col min="6143" max="6143" width="43.140625" style="131" customWidth="1"/>
    <col min="6144" max="6144" width="9" style="131" customWidth="1"/>
    <col min="6145" max="6145" width="6.140625" style="131" customWidth="1"/>
    <col min="6146" max="6146" width="10.85546875" style="131" customWidth="1"/>
    <col min="6147" max="6147" width="15.42578125" style="131" bestFit="1" customWidth="1"/>
    <col min="6148" max="6150" width="8.85546875" style="131"/>
    <col min="6151" max="6151" width="11.42578125" style="131" bestFit="1" customWidth="1"/>
    <col min="6152" max="6397" width="8.85546875" style="131"/>
    <col min="6398" max="6398" width="4.5703125" style="131" customWidth="1"/>
    <col min="6399" max="6399" width="43.140625" style="131" customWidth="1"/>
    <col min="6400" max="6400" width="9" style="131" customWidth="1"/>
    <col min="6401" max="6401" width="6.140625" style="131" customWidth="1"/>
    <col min="6402" max="6402" width="10.85546875" style="131" customWidth="1"/>
    <col min="6403" max="6403" width="15.42578125" style="131" bestFit="1" customWidth="1"/>
    <col min="6404" max="6406" width="8.85546875" style="131"/>
    <col min="6407" max="6407" width="11.42578125" style="131" bestFit="1" customWidth="1"/>
    <col min="6408" max="6653" width="8.85546875" style="131"/>
    <col min="6654" max="6654" width="4.5703125" style="131" customWidth="1"/>
    <col min="6655" max="6655" width="43.140625" style="131" customWidth="1"/>
    <col min="6656" max="6656" width="9" style="131" customWidth="1"/>
    <col min="6657" max="6657" width="6.140625" style="131" customWidth="1"/>
    <col min="6658" max="6658" width="10.85546875" style="131" customWidth="1"/>
    <col min="6659" max="6659" width="15.42578125" style="131" bestFit="1" customWidth="1"/>
    <col min="6660" max="6662" width="8.85546875" style="131"/>
    <col min="6663" max="6663" width="11.42578125" style="131" bestFit="1" customWidth="1"/>
    <col min="6664" max="6909" width="8.85546875" style="131"/>
    <col min="6910" max="6910" width="4.5703125" style="131" customWidth="1"/>
    <col min="6911" max="6911" width="43.140625" style="131" customWidth="1"/>
    <col min="6912" max="6912" width="9" style="131" customWidth="1"/>
    <col min="6913" max="6913" width="6.140625" style="131" customWidth="1"/>
    <col min="6914" max="6914" width="10.85546875" style="131" customWidth="1"/>
    <col min="6915" max="6915" width="15.42578125" style="131" bestFit="1" customWidth="1"/>
    <col min="6916" max="6918" width="8.85546875" style="131"/>
    <col min="6919" max="6919" width="11.42578125" style="131" bestFit="1" customWidth="1"/>
    <col min="6920" max="7165" width="8.85546875" style="131"/>
    <col min="7166" max="7166" width="4.5703125" style="131" customWidth="1"/>
    <col min="7167" max="7167" width="43.140625" style="131" customWidth="1"/>
    <col min="7168" max="7168" width="9" style="131" customWidth="1"/>
    <col min="7169" max="7169" width="6.140625" style="131" customWidth="1"/>
    <col min="7170" max="7170" width="10.85546875" style="131" customWidth="1"/>
    <col min="7171" max="7171" width="15.42578125" style="131" bestFit="1" customWidth="1"/>
    <col min="7172" max="7174" width="8.85546875" style="131"/>
    <col min="7175" max="7175" width="11.42578125" style="131" bestFit="1" customWidth="1"/>
    <col min="7176" max="7421" width="8.85546875" style="131"/>
    <col min="7422" max="7422" width="4.5703125" style="131" customWidth="1"/>
    <col min="7423" max="7423" width="43.140625" style="131" customWidth="1"/>
    <col min="7424" max="7424" width="9" style="131" customWidth="1"/>
    <col min="7425" max="7425" width="6.140625" style="131" customWidth="1"/>
    <col min="7426" max="7426" width="10.85546875" style="131" customWidth="1"/>
    <col min="7427" max="7427" width="15.42578125" style="131" bestFit="1" customWidth="1"/>
    <col min="7428" max="7430" width="8.85546875" style="131"/>
    <col min="7431" max="7431" width="11.42578125" style="131" bestFit="1" customWidth="1"/>
    <col min="7432" max="7677" width="8.85546875" style="131"/>
    <col min="7678" max="7678" width="4.5703125" style="131" customWidth="1"/>
    <col min="7679" max="7679" width="43.140625" style="131" customWidth="1"/>
    <col min="7680" max="7680" width="9" style="131" customWidth="1"/>
    <col min="7681" max="7681" width="6.140625" style="131" customWidth="1"/>
    <col min="7682" max="7682" width="10.85546875" style="131" customWidth="1"/>
    <col min="7683" max="7683" width="15.42578125" style="131" bestFit="1" customWidth="1"/>
    <col min="7684" max="7686" width="8.85546875" style="131"/>
    <col min="7687" max="7687" width="11.42578125" style="131" bestFit="1" customWidth="1"/>
    <col min="7688" max="7933" width="8.85546875" style="131"/>
    <col min="7934" max="7934" width="4.5703125" style="131" customWidth="1"/>
    <col min="7935" max="7935" width="43.140625" style="131" customWidth="1"/>
    <col min="7936" max="7936" width="9" style="131" customWidth="1"/>
    <col min="7937" max="7937" width="6.140625" style="131" customWidth="1"/>
    <col min="7938" max="7938" width="10.85546875" style="131" customWidth="1"/>
    <col min="7939" max="7939" width="15.42578125" style="131" bestFit="1" customWidth="1"/>
    <col min="7940" max="7942" width="8.85546875" style="131"/>
    <col min="7943" max="7943" width="11.42578125" style="131" bestFit="1" customWidth="1"/>
    <col min="7944" max="8189" width="8.85546875" style="131"/>
    <col min="8190" max="8190" width="4.5703125" style="131" customWidth="1"/>
    <col min="8191" max="8191" width="43.140625" style="131" customWidth="1"/>
    <col min="8192" max="8192" width="9" style="131" customWidth="1"/>
    <col min="8193" max="8193" width="6.140625" style="131" customWidth="1"/>
    <col min="8194" max="8194" width="10.85546875" style="131" customWidth="1"/>
    <col min="8195" max="8195" width="15.42578125" style="131" bestFit="1" customWidth="1"/>
    <col min="8196" max="8198" width="8.85546875" style="131"/>
    <col min="8199" max="8199" width="11.42578125" style="131" bestFit="1" customWidth="1"/>
    <col min="8200" max="8445" width="8.85546875" style="131"/>
    <col min="8446" max="8446" width="4.5703125" style="131" customWidth="1"/>
    <col min="8447" max="8447" width="43.140625" style="131" customWidth="1"/>
    <col min="8448" max="8448" width="9" style="131" customWidth="1"/>
    <col min="8449" max="8449" width="6.140625" style="131" customWidth="1"/>
    <col min="8450" max="8450" width="10.85546875" style="131" customWidth="1"/>
    <col min="8451" max="8451" width="15.42578125" style="131" bestFit="1" customWidth="1"/>
    <col min="8452" max="8454" width="8.85546875" style="131"/>
    <col min="8455" max="8455" width="11.42578125" style="131" bestFit="1" customWidth="1"/>
    <col min="8456" max="8701" width="8.85546875" style="131"/>
    <col min="8702" max="8702" width="4.5703125" style="131" customWidth="1"/>
    <col min="8703" max="8703" width="43.140625" style="131" customWidth="1"/>
    <col min="8704" max="8704" width="9" style="131" customWidth="1"/>
    <col min="8705" max="8705" width="6.140625" style="131" customWidth="1"/>
    <col min="8706" max="8706" width="10.85546875" style="131" customWidth="1"/>
    <col min="8707" max="8707" width="15.42578125" style="131" bestFit="1" customWidth="1"/>
    <col min="8708" max="8710" width="8.85546875" style="131"/>
    <col min="8711" max="8711" width="11.42578125" style="131" bestFit="1" customWidth="1"/>
    <col min="8712" max="8957" width="8.85546875" style="131"/>
    <col min="8958" max="8958" width="4.5703125" style="131" customWidth="1"/>
    <col min="8959" max="8959" width="43.140625" style="131" customWidth="1"/>
    <col min="8960" max="8960" width="9" style="131" customWidth="1"/>
    <col min="8961" max="8961" width="6.140625" style="131" customWidth="1"/>
    <col min="8962" max="8962" width="10.85546875" style="131" customWidth="1"/>
    <col min="8963" max="8963" width="15.42578125" style="131" bestFit="1" customWidth="1"/>
    <col min="8964" max="8966" width="8.85546875" style="131"/>
    <col min="8967" max="8967" width="11.42578125" style="131" bestFit="1" customWidth="1"/>
    <col min="8968" max="9213" width="8.85546875" style="131"/>
    <col min="9214" max="9214" width="4.5703125" style="131" customWidth="1"/>
    <col min="9215" max="9215" width="43.140625" style="131" customWidth="1"/>
    <col min="9216" max="9216" width="9" style="131" customWidth="1"/>
    <col min="9217" max="9217" width="6.140625" style="131" customWidth="1"/>
    <col min="9218" max="9218" width="10.85546875" style="131" customWidth="1"/>
    <col min="9219" max="9219" width="15.42578125" style="131" bestFit="1" customWidth="1"/>
    <col min="9220" max="9222" width="8.85546875" style="131"/>
    <col min="9223" max="9223" width="11.42578125" style="131" bestFit="1" customWidth="1"/>
    <col min="9224" max="9469" width="8.85546875" style="131"/>
    <col min="9470" max="9470" width="4.5703125" style="131" customWidth="1"/>
    <col min="9471" max="9471" width="43.140625" style="131" customWidth="1"/>
    <col min="9472" max="9472" width="9" style="131" customWidth="1"/>
    <col min="9473" max="9473" width="6.140625" style="131" customWidth="1"/>
    <col min="9474" max="9474" width="10.85546875" style="131" customWidth="1"/>
    <col min="9475" max="9475" width="15.42578125" style="131" bestFit="1" customWidth="1"/>
    <col min="9476" max="9478" width="8.85546875" style="131"/>
    <col min="9479" max="9479" width="11.42578125" style="131" bestFit="1" customWidth="1"/>
    <col min="9480" max="9725" width="8.85546875" style="131"/>
    <col min="9726" max="9726" width="4.5703125" style="131" customWidth="1"/>
    <col min="9727" max="9727" width="43.140625" style="131" customWidth="1"/>
    <col min="9728" max="9728" width="9" style="131" customWidth="1"/>
    <col min="9729" max="9729" width="6.140625" style="131" customWidth="1"/>
    <col min="9730" max="9730" width="10.85546875" style="131" customWidth="1"/>
    <col min="9731" max="9731" width="15.42578125" style="131" bestFit="1" customWidth="1"/>
    <col min="9732" max="9734" width="8.85546875" style="131"/>
    <col min="9735" max="9735" width="11.42578125" style="131" bestFit="1" customWidth="1"/>
    <col min="9736" max="9981" width="8.85546875" style="131"/>
    <col min="9982" max="9982" width="4.5703125" style="131" customWidth="1"/>
    <col min="9983" max="9983" width="43.140625" style="131" customWidth="1"/>
    <col min="9984" max="9984" width="9" style="131" customWidth="1"/>
    <col min="9985" max="9985" width="6.140625" style="131" customWidth="1"/>
    <col min="9986" max="9986" width="10.85546875" style="131" customWidth="1"/>
    <col min="9987" max="9987" width="15.42578125" style="131" bestFit="1" customWidth="1"/>
    <col min="9988" max="9990" width="8.85546875" style="131"/>
    <col min="9991" max="9991" width="11.42578125" style="131" bestFit="1" customWidth="1"/>
    <col min="9992" max="10237" width="8.85546875" style="131"/>
    <col min="10238" max="10238" width="4.5703125" style="131" customWidth="1"/>
    <col min="10239" max="10239" width="43.140625" style="131" customWidth="1"/>
    <col min="10240" max="10240" width="9" style="131" customWidth="1"/>
    <col min="10241" max="10241" width="6.140625" style="131" customWidth="1"/>
    <col min="10242" max="10242" width="10.85546875" style="131" customWidth="1"/>
    <col min="10243" max="10243" width="15.42578125" style="131" bestFit="1" customWidth="1"/>
    <col min="10244" max="10246" width="8.85546875" style="131"/>
    <col min="10247" max="10247" width="11.42578125" style="131" bestFit="1" customWidth="1"/>
    <col min="10248" max="10493" width="8.85546875" style="131"/>
    <col min="10494" max="10494" width="4.5703125" style="131" customWidth="1"/>
    <col min="10495" max="10495" width="43.140625" style="131" customWidth="1"/>
    <col min="10496" max="10496" width="9" style="131" customWidth="1"/>
    <col min="10497" max="10497" width="6.140625" style="131" customWidth="1"/>
    <col min="10498" max="10498" width="10.85546875" style="131" customWidth="1"/>
    <col min="10499" max="10499" width="15.42578125" style="131" bestFit="1" customWidth="1"/>
    <col min="10500" max="10502" width="8.85546875" style="131"/>
    <col min="10503" max="10503" width="11.42578125" style="131" bestFit="1" customWidth="1"/>
    <col min="10504" max="10749" width="8.85546875" style="131"/>
    <col min="10750" max="10750" width="4.5703125" style="131" customWidth="1"/>
    <col min="10751" max="10751" width="43.140625" style="131" customWidth="1"/>
    <col min="10752" max="10752" width="9" style="131" customWidth="1"/>
    <col min="10753" max="10753" width="6.140625" style="131" customWidth="1"/>
    <col min="10754" max="10754" width="10.85546875" style="131" customWidth="1"/>
    <col min="10755" max="10755" width="15.42578125" style="131" bestFit="1" customWidth="1"/>
    <col min="10756" max="10758" width="8.85546875" style="131"/>
    <col min="10759" max="10759" width="11.42578125" style="131" bestFit="1" customWidth="1"/>
    <col min="10760" max="11005" width="8.85546875" style="131"/>
    <col min="11006" max="11006" width="4.5703125" style="131" customWidth="1"/>
    <col min="11007" max="11007" width="43.140625" style="131" customWidth="1"/>
    <col min="11008" max="11008" width="9" style="131" customWidth="1"/>
    <col min="11009" max="11009" width="6.140625" style="131" customWidth="1"/>
    <col min="11010" max="11010" width="10.85546875" style="131" customWidth="1"/>
    <col min="11011" max="11011" width="15.42578125" style="131" bestFit="1" customWidth="1"/>
    <col min="11012" max="11014" width="8.85546875" style="131"/>
    <col min="11015" max="11015" width="11.42578125" style="131" bestFit="1" customWidth="1"/>
    <col min="11016" max="11261" width="8.85546875" style="131"/>
    <col min="11262" max="11262" width="4.5703125" style="131" customWidth="1"/>
    <col min="11263" max="11263" width="43.140625" style="131" customWidth="1"/>
    <col min="11264" max="11264" width="9" style="131" customWidth="1"/>
    <col min="11265" max="11265" width="6.140625" style="131" customWidth="1"/>
    <col min="11266" max="11266" width="10.85546875" style="131" customWidth="1"/>
    <col min="11267" max="11267" width="15.42578125" style="131" bestFit="1" customWidth="1"/>
    <col min="11268" max="11270" width="8.85546875" style="131"/>
    <col min="11271" max="11271" width="11.42578125" style="131" bestFit="1" customWidth="1"/>
    <col min="11272" max="11517" width="8.85546875" style="131"/>
    <col min="11518" max="11518" width="4.5703125" style="131" customWidth="1"/>
    <col min="11519" max="11519" width="43.140625" style="131" customWidth="1"/>
    <col min="11520" max="11520" width="9" style="131" customWidth="1"/>
    <col min="11521" max="11521" width="6.140625" style="131" customWidth="1"/>
    <col min="11522" max="11522" width="10.85546875" style="131" customWidth="1"/>
    <col min="11523" max="11523" width="15.42578125" style="131" bestFit="1" customWidth="1"/>
    <col min="11524" max="11526" width="8.85546875" style="131"/>
    <col min="11527" max="11527" width="11.42578125" style="131" bestFit="1" customWidth="1"/>
    <col min="11528" max="11773" width="8.85546875" style="131"/>
    <col min="11774" max="11774" width="4.5703125" style="131" customWidth="1"/>
    <col min="11775" max="11775" width="43.140625" style="131" customWidth="1"/>
    <col min="11776" max="11776" width="9" style="131" customWidth="1"/>
    <col min="11777" max="11777" width="6.140625" style="131" customWidth="1"/>
    <col min="11778" max="11778" width="10.85546875" style="131" customWidth="1"/>
    <col min="11779" max="11779" width="15.42578125" style="131" bestFit="1" customWidth="1"/>
    <col min="11780" max="11782" width="8.85546875" style="131"/>
    <col min="11783" max="11783" width="11.42578125" style="131" bestFit="1" customWidth="1"/>
    <col min="11784" max="12029" width="8.85546875" style="131"/>
    <col min="12030" max="12030" width="4.5703125" style="131" customWidth="1"/>
    <col min="12031" max="12031" width="43.140625" style="131" customWidth="1"/>
    <col min="12032" max="12032" width="9" style="131" customWidth="1"/>
    <col min="12033" max="12033" width="6.140625" style="131" customWidth="1"/>
    <col min="12034" max="12034" width="10.85546875" style="131" customWidth="1"/>
    <col min="12035" max="12035" width="15.42578125" style="131" bestFit="1" customWidth="1"/>
    <col min="12036" max="12038" width="8.85546875" style="131"/>
    <col min="12039" max="12039" width="11.42578125" style="131" bestFit="1" customWidth="1"/>
    <col min="12040" max="12285" width="8.85546875" style="131"/>
    <col min="12286" max="12286" width="4.5703125" style="131" customWidth="1"/>
    <col min="12287" max="12287" width="43.140625" style="131" customWidth="1"/>
    <col min="12288" max="12288" width="9" style="131" customWidth="1"/>
    <col min="12289" max="12289" width="6.140625" style="131" customWidth="1"/>
    <col min="12290" max="12290" width="10.85546875" style="131" customWidth="1"/>
    <col min="12291" max="12291" width="15.42578125" style="131" bestFit="1" customWidth="1"/>
    <col min="12292" max="12294" width="8.85546875" style="131"/>
    <col min="12295" max="12295" width="11.42578125" style="131" bestFit="1" customWidth="1"/>
    <col min="12296" max="12541" width="8.85546875" style="131"/>
    <col min="12542" max="12542" width="4.5703125" style="131" customWidth="1"/>
    <col min="12543" max="12543" width="43.140625" style="131" customWidth="1"/>
    <col min="12544" max="12544" width="9" style="131" customWidth="1"/>
    <col min="12545" max="12545" width="6.140625" style="131" customWidth="1"/>
    <col min="12546" max="12546" width="10.85546875" style="131" customWidth="1"/>
    <col min="12547" max="12547" width="15.42578125" style="131" bestFit="1" customWidth="1"/>
    <col min="12548" max="12550" width="8.85546875" style="131"/>
    <col min="12551" max="12551" width="11.42578125" style="131" bestFit="1" customWidth="1"/>
    <col min="12552" max="12797" width="8.85546875" style="131"/>
    <col min="12798" max="12798" width="4.5703125" style="131" customWidth="1"/>
    <col min="12799" max="12799" width="43.140625" style="131" customWidth="1"/>
    <col min="12800" max="12800" width="9" style="131" customWidth="1"/>
    <col min="12801" max="12801" width="6.140625" style="131" customWidth="1"/>
    <col min="12802" max="12802" width="10.85546875" style="131" customWidth="1"/>
    <col min="12803" max="12803" width="15.42578125" style="131" bestFit="1" customWidth="1"/>
    <col min="12804" max="12806" width="8.85546875" style="131"/>
    <col min="12807" max="12807" width="11.42578125" style="131" bestFit="1" customWidth="1"/>
    <col min="12808" max="13053" width="8.85546875" style="131"/>
    <col min="13054" max="13054" width="4.5703125" style="131" customWidth="1"/>
    <col min="13055" max="13055" width="43.140625" style="131" customWidth="1"/>
    <col min="13056" max="13056" width="9" style="131" customWidth="1"/>
    <col min="13057" max="13057" width="6.140625" style="131" customWidth="1"/>
    <col min="13058" max="13058" width="10.85546875" style="131" customWidth="1"/>
    <col min="13059" max="13059" width="15.42578125" style="131" bestFit="1" customWidth="1"/>
    <col min="13060" max="13062" width="8.85546875" style="131"/>
    <col min="13063" max="13063" width="11.42578125" style="131" bestFit="1" customWidth="1"/>
    <col min="13064" max="13309" width="8.85546875" style="131"/>
    <col min="13310" max="13310" width="4.5703125" style="131" customWidth="1"/>
    <col min="13311" max="13311" width="43.140625" style="131" customWidth="1"/>
    <col min="13312" max="13312" width="9" style="131" customWidth="1"/>
    <col min="13313" max="13313" width="6.140625" style="131" customWidth="1"/>
    <col min="13314" max="13314" width="10.85546875" style="131" customWidth="1"/>
    <col min="13315" max="13315" width="15.42578125" style="131" bestFit="1" customWidth="1"/>
    <col min="13316" max="13318" width="8.85546875" style="131"/>
    <col min="13319" max="13319" width="11.42578125" style="131" bestFit="1" customWidth="1"/>
    <col min="13320" max="13565" width="8.85546875" style="131"/>
    <col min="13566" max="13566" width="4.5703125" style="131" customWidth="1"/>
    <col min="13567" max="13567" width="43.140625" style="131" customWidth="1"/>
    <col min="13568" max="13568" width="9" style="131" customWidth="1"/>
    <col min="13569" max="13569" width="6.140625" style="131" customWidth="1"/>
    <col min="13570" max="13570" width="10.85546875" style="131" customWidth="1"/>
    <col min="13571" max="13571" width="15.42578125" style="131" bestFit="1" customWidth="1"/>
    <col min="13572" max="13574" width="8.85546875" style="131"/>
    <col min="13575" max="13575" width="11.42578125" style="131" bestFit="1" customWidth="1"/>
    <col min="13576" max="13821" width="8.85546875" style="131"/>
    <col min="13822" max="13822" width="4.5703125" style="131" customWidth="1"/>
    <col min="13823" max="13823" width="43.140625" style="131" customWidth="1"/>
    <col min="13824" max="13824" width="9" style="131" customWidth="1"/>
    <col min="13825" max="13825" width="6.140625" style="131" customWidth="1"/>
    <col min="13826" max="13826" width="10.85546875" style="131" customWidth="1"/>
    <col min="13827" max="13827" width="15.42578125" style="131" bestFit="1" customWidth="1"/>
    <col min="13828" max="13830" width="8.85546875" style="131"/>
    <col min="13831" max="13831" width="11.42578125" style="131" bestFit="1" customWidth="1"/>
    <col min="13832" max="14077" width="8.85546875" style="131"/>
    <col min="14078" max="14078" width="4.5703125" style="131" customWidth="1"/>
    <col min="14079" max="14079" width="43.140625" style="131" customWidth="1"/>
    <col min="14080" max="14080" width="9" style="131" customWidth="1"/>
    <col min="14081" max="14081" width="6.140625" style="131" customWidth="1"/>
    <col min="14082" max="14082" width="10.85546875" style="131" customWidth="1"/>
    <col min="14083" max="14083" width="15.42578125" style="131" bestFit="1" customWidth="1"/>
    <col min="14084" max="14086" width="8.85546875" style="131"/>
    <col min="14087" max="14087" width="11.42578125" style="131" bestFit="1" customWidth="1"/>
    <col min="14088" max="14333" width="8.85546875" style="131"/>
    <col min="14334" max="14334" width="4.5703125" style="131" customWidth="1"/>
    <col min="14335" max="14335" width="43.140625" style="131" customWidth="1"/>
    <col min="14336" max="14336" width="9" style="131" customWidth="1"/>
    <col min="14337" max="14337" width="6.140625" style="131" customWidth="1"/>
    <col min="14338" max="14338" width="10.85546875" style="131" customWidth="1"/>
    <col min="14339" max="14339" width="15.42578125" style="131" bestFit="1" customWidth="1"/>
    <col min="14340" max="14342" width="8.85546875" style="131"/>
    <col min="14343" max="14343" width="11.42578125" style="131" bestFit="1" customWidth="1"/>
    <col min="14344" max="14589" width="8.85546875" style="131"/>
    <col min="14590" max="14590" width="4.5703125" style="131" customWidth="1"/>
    <col min="14591" max="14591" width="43.140625" style="131" customWidth="1"/>
    <col min="14592" max="14592" width="9" style="131" customWidth="1"/>
    <col min="14593" max="14593" width="6.140625" style="131" customWidth="1"/>
    <col min="14594" max="14594" width="10.85546875" style="131" customWidth="1"/>
    <col min="14595" max="14595" width="15.42578125" style="131" bestFit="1" customWidth="1"/>
    <col min="14596" max="14598" width="8.85546875" style="131"/>
    <col min="14599" max="14599" width="11.42578125" style="131" bestFit="1" customWidth="1"/>
    <col min="14600" max="14845" width="8.85546875" style="131"/>
    <col min="14846" max="14846" width="4.5703125" style="131" customWidth="1"/>
    <col min="14847" max="14847" width="43.140625" style="131" customWidth="1"/>
    <col min="14848" max="14848" width="9" style="131" customWidth="1"/>
    <col min="14849" max="14849" width="6.140625" style="131" customWidth="1"/>
    <col min="14850" max="14850" width="10.85546875" style="131" customWidth="1"/>
    <col min="14851" max="14851" width="15.42578125" style="131" bestFit="1" customWidth="1"/>
    <col min="14852" max="14854" width="8.85546875" style="131"/>
    <col min="14855" max="14855" width="11.42578125" style="131" bestFit="1" customWidth="1"/>
    <col min="14856" max="15101" width="8.85546875" style="131"/>
    <col min="15102" max="15102" width="4.5703125" style="131" customWidth="1"/>
    <col min="15103" max="15103" width="43.140625" style="131" customWidth="1"/>
    <col min="15104" max="15104" width="9" style="131" customWidth="1"/>
    <col min="15105" max="15105" width="6.140625" style="131" customWidth="1"/>
    <col min="15106" max="15106" width="10.85546875" style="131" customWidth="1"/>
    <col min="15107" max="15107" width="15.42578125" style="131" bestFit="1" customWidth="1"/>
    <col min="15108" max="15110" width="8.85546875" style="131"/>
    <col min="15111" max="15111" width="11.42578125" style="131" bestFit="1" customWidth="1"/>
    <col min="15112" max="15357" width="8.85546875" style="131"/>
    <col min="15358" max="15358" width="4.5703125" style="131" customWidth="1"/>
    <col min="15359" max="15359" width="43.140625" style="131" customWidth="1"/>
    <col min="15360" max="15360" width="9" style="131" customWidth="1"/>
    <col min="15361" max="15361" width="6.140625" style="131" customWidth="1"/>
    <col min="15362" max="15362" width="10.85546875" style="131" customWidth="1"/>
    <col min="15363" max="15363" width="15.42578125" style="131" bestFit="1" customWidth="1"/>
    <col min="15364" max="15366" width="8.85546875" style="131"/>
    <col min="15367" max="15367" width="11.42578125" style="131" bestFit="1" customWidth="1"/>
    <col min="15368" max="15613" width="8.85546875" style="131"/>
    <col min="15614" max="15614" width="4.5703125" style="131" customWidth="1"/>
    <col min="15615" max="15615" width="43.140625" style="131" customWidth="1"/>
    <col min="15616" max="15616" width="9" style="131" customWidth="1"/>
    <col min="15617" max="15617" width="6.140625" style="131" customWidth="1"/>
    <col min="15618" max="15618" width="10.85546875" style="131" customWidth="1"/>
    <col min="15619" max="15619" width="15.42578125" style="131" bestFit="1" customWidth="1"/>
    <col min="15620" max="15622" width="8.85546875" style="131"/>
    <col min="15623" max="15623" width="11.42578125" style="131" bestFit="1" customWidth="1"/>
    <col min="15624" max="15869" width="8.85546875" style="131"/>
    <col min="15870" max="15870" width="4.5703125" style="131" customWidth="1"/>
    <col min="15871" max="15871" width="43.140625" style="131" customWidth="1"/>
    <col min="15872" max="15872" width="9" style="131" customWidth="1"/>
    <col min="15873" max="15873" width="6.140625" style="131" customWidth="1"/>
    <col min="15874" max="15874" width="10.85546875" style="131" customWidth="1"/>
    <col min="15875" max="15875" width="15.42578125" style="131" bestFit="1" customWidth="1"/>
    <col min="15876" max="15878" width="8.85546875" style="131"/>
    <col min="15879" max="15879" width="11.42578125" style="131" bestFit="1" customWidth="1"/>
    <col min="15880" max="16125" width="8.85546875" style="131"/>
    <col min="16126" max="16126" width="4.5703125" style="131" customWidth="1"/>
    <col min="16127" max="16127" width="43.140625" style="131" customWidth="1"/>
    <col min="16128" max="16128" width="9" style="131" customWidth="1"/>
    <col min="16129" max="16129" width="6.140625" style="131" customWidth="1"/>
    <col min="16130" max="16130" width="10.85546875" style="131" customWidth="1"/>
    <col min="16131" max="16131" width="15.42578125" style="131" bestFit="1" customWidth="1"/>
    <col min="16132" max="16134" width="8.85546875" style="131"/>
    <col min="16135" max="16135" width="11.42578125" style="131" bestFit="1" customWidth="1"/>
    <col min="16136" max="16380" width="8.85546875" style="131"/>
    <col min="16381" max="16384" width="9.140625" style="131" customWidth="1"/>
  </cols>
  <sheetData>
    <row r="1" spans="1:17" s="118" customFormat="1" ht="15" customHeight="1">
      <c r="A1" s="112" t="s">
        <v>153</v>
      </c>
      <c r="B1" s="113" t="s">
        <v>189</v>
      </c>
      <c r="C1" s="202" t="s">
        <v>46</v>
      </c>
      <c r="D1" s="115" t="s">
        <v>47</v>
      </c>
      <c r="E1" s="203" t="s">
        <v>48</v>
      </c>
      <c r="F1" s="204" t="s">
        <v>190</v>
      </c>
      <c r="H1" s="131"/>
      <c r="I1" s="131"/>
      <c r="J1" s="131"/>
      <c r="K1" s="131"/>
      <c r="L1" s="131"/>
      <c r="M1" s="131"/>
      <c r="N1" s="131"/>
      <c r="O1" s="131"/>
      <c r="P1" s="131"/>
      <c r="Q1" s="131"/>
    </row>
    <row r="2" spans="1:17" ht="15" customHeight="1"/>
    <row r="3" spans="1:17">
      <c r="B3" s="120" t="s">
        <v>600</v>
      </c>
    </row>
    <row r="4" spans="1:17">
      <c r="B4" s="120" t="s">
        <v>581</v>
      </c>
    </row>
    <row r="5" spans="1:17" ht="15" customHeight="1">
      <c r="B5" s="111" t="s">
        <v>572</v>
      </c>
      <c r="C5" s="127"/>
      <c r="E5" s="129"/>
      <c r="F5" s="130"/>
    </row>
    <row r="6" spans="1:17" ht="15" customHeight="1">
      <c r="B6" s="111" t="s">
        <v>573</v>
      </c>
      <c r="C6" s="127"/>
      <c r="E6" s="129"/>
      <c r="F6" s="130"/>
    </row>
    <row r="7" spans="1:17" ht="15" customHeight="1">
      <c r="B7" s="133" t="s">
        <v>1464</v>
      </c>
      <c r="C7" s="127"/>
      <c r="E7" s="129"/>
      <c r="F7" s="130"/>
    </row>
    <row r="8" spans="1:17" ht="15" customHeight="1">
      <c r="B8" s="133" t="s">
        <v>545</v>
      </c>
      <c r="C8" s="127"/>
      <c r="E8" s="129"/>
      <c r="F8" s="130"/>
    </row>
    <row r="9" spans="1:17" ht="15" customHeight="1">
      <c r="A9" s="126" t="s">
        <v>49</v>
      </c>
      <c r="B9" s="134" t="s">
        <v>569</v>
      </c>
      <c r="C9" s="127">
        <v>211</v>
      </c>
      <c r="D9" s="128" t="s">
        <v>574</v>
      </c>
      <c r="E9" s="129"/>
      <c r="F9" s="417"/>
    </row>
    <row r="10" spans="1:17" ht="15" customHeight="1">
      <c r="C10" s="127"/>
      <c r="E10" s="129"/>
      <c r="F10" s="417"/>
    </row>
    <row r="11" spans="1:17" ht="15" customHeight="1">
      <c r="A11" s="126" t="s">
        <v>50</v>
      </c>
      <c r="B11" s="134" t="s">
        <v>224</v>
      </c>
      <c r="C11" s="127">
        <v>155</v>
      </c>
      <c r="D11" s="128" t="s">
        <v>574</v>
      </c>
      <c r="E11" s="129"/>
      <c r="F11" s="417"/>
    </row>
    <row r="12" spans="1:17" ht="15" customHeight="1">
      <c r="C12" s="127"/>
      <c r="E12" s="129"/>
      <c r="F12" s="417"/>
    </row>
    <row r="13" spans="1:17" ht="15" customHeight="1">
      <c r="A13" s="126" t="s">
        <v>52</v>
      </c>
      <c r="B13" s="134" t="s">
        <v>225</v>
      </c>
      <c r="C13" s="127">
        <v>50</v>
      </c>
      <c r="D13" s="128" t="s">
        <v>574</v>
      </c>
      <c r="E13" s="129"/>
      <c r="F13" s="417"/>
    </row>
    <row r="14" spans="1:17" ht="15" customHeight="1">
      <c r="C14" s="127"/>
      <c r="E14" s="129"/>
      <c r="F14" s="417"/>
    </row>
    <row r="15" spans="1:17" ht="18.75" customHeight="1">
      <c r="A15" s="126" t="s">
        <v>53</v>
      </c>
      <c r="B15" s="134" t="s">
        <v>226</v>
      </c>
      <c r="C15" s="138">
        <v>2</v>
      </c>
      <c r="D15" s="128" t="s">
        <v>574</v>
      </c>
      <c r="E15" s="129"/>
      <c r="F15" s="417"/>
    </row>
    <row r="16" spans="1:17" ht="13.15" customHeight="1">
      <c r="C16" s="138"/>
      <c r="E16" s="129"/>
      <c r="F16" s="417"/>
    </row>
    <row r="17" spans="1:17" ht="18.75" customHeight="1">
      <c r="A17" s="126" t="s">
        <v>54</v>
      </c>
      <c r="B17" s="134" t="s">
        <v>604</v>
      </c>
      <c r="C17" s="138">
        <v>35</v>
      </c>
      <c r="D17" s="128" t="s">
        <v>574</v>
      </c>
      <c r="E17" s="129"/>
      <c r="F17" s="417"/>
    </row>
    <row r="18" spans="1:17" ht="13.5" customHeight="1">
      <c r="C18" s="138"/>
      <c r="E18" s="129"/>
      <c r="F18" s="417"/>
    </row>
    <row r="19" spans="1:17" ht="18.75" customHeight="1">
      <c r="B19" s="133" t="s">
        <v>1423</v>
      </c>
      <c r="C19" s="138"/>
      <c r="E19" s="129"/>
      <c r="F19" s="417"/>
    </row>
    <row r="20" spans="1:17" ht="13.5" customHeight="1">
      <c r="B20" s="133" t="s">
        <v>545</v>
      </c>
      <c r="C20" s="138"/>
      <c r="E20" s="129"/>
      <c r="F20" s="417"/>
    </row>
    <row r="21" spans="1:17" ht="18.75" customHeight="1">
      <c r="A21" s="126" t="s">
        <v>55</v>
      </c>
      <c r="B21" s="134" t="s">
        <v>605</v>
      </c>
      <c r="C21" s="138">
        <v>210</v>
      </c>
      <c r="D21" s="128" t="s">
        <v>574</v>
      </c>
      <c r="E21" s="129"/>
      <c r="F21" s="417"/>
    </row>
    <row r="22" spans="1:17" ht="15" customHeight="1">
      <c r="C22" s="138"/>
      <c r="E22" s="129"/>
      <c r="F22" s="417"/>
    </row>
    <row r="23" spans="1:17" ht="15" customHeight="1">
      <c r="B23" s="141" t="s">
        <v>211</v>
      </c>
      <c r="C23" s="127"/>
      <c r="E23" s="129"/>
      <c r="F23" s="417"/>
    </row>
    <row r="24" spans="1:17" ht="15" customHeight="1">
      <c r="B24" s="133" t="s">
        <v>606</v>
      </c>
      <c r="C24" s="127"/>
      <c r="E24" s="129"/>
      <c r="F24" s="417"/>
    </row>
    <row r="25" spans="1:17" ht="15.75" customHeight="1">
      <c r="C25" s="142"/>
      <c r="D25" s="140"/>
      <c r="E25" s="129"/>
      <c r="F25" s="417"/>
    </row>
    <row r="26" spans="1:17" s="143" customFormat="1" ht="15.75" customHeight="1">
      <c r="A26" s="126" t="s">
        <v>56</v>
      </c>
      <c r="B26" s="134" t="s">
        <v>228</v>
      </c>
      <c r="C26" s="142"/>
      <c r="D26" s="140"/>
      <c r="E26" s="129"/>
      <c r="F26" s="417"/>
      <c r="G26" s="131"/>
      <c r="H26" s="131"/>
      <c r="I26" s="131"/>
      <c r="J26" s="131"/>
      <c r="K26" s="131"/>
      <c r="L26" s="131"/>
      <c r="M26" s="131"/>
      <c r="N26" s="131"/>
      <c r="O26" s="131"/>
      <c r="P26" s="131"/>
      <c r="Q26" s="131"/>
    </row>
    <row r="27" spans="1:17" s="143" customFormat="1" ht="15.75" customHeight="1">
      <c r="A27" s="126"/>
      <c r="B27" s="134" t="s">
        <v>229</v>
      </c>
      <c r="C27" s="142"/>
      <c r="D27" s="140"/>
      <c r="E27" s="129"/>
      <c r="F27" s="417"/>
      <c r="G27" s="131"/>
      <c r="H27" s="131"/>
      <c r="I27" s="131"/>
      <c r="J27" s="131"/>
      <c r="K27" s="131"/>
      <c r="L27" s="131"/>
      <c r="M27" s="131"/>
      <c r="N27" s="131"/>
      <c r="O27" s="131"/>
      <c r="P27" s="131"/>
      <c r="Q27" s="131"/>
    </row>
    <row r="28" spans="1:17" s="143" customFormat="1" ht="13.9" customHeight="1">
      <c r="A28" s="126"/>
      <c r="B28" s="134" t="s">
        <v>230</v>
      </c>
      <c r="C28" s="142">
        <v>1200</v>
      </c>
      <c r="D28" s="140" t="s">
        <v>575</v>
      </c>
      <c r="E28" s="129"/>
      <c r="F28" s="417"/>
      <c r="G28" s="131"/>
      <c r="H28" s="131"/>
      <c r="I28" s="131"/>
      <c r="J28" s="131"/>
      <c r="K28" s="131"/>
      <c r="L28" s="131"/>
      <c r="M28" s="131"/>
      <c r="N28" s="131"/>
      <c r="O28" s="131"/>
      <c r="P28" s="131"/>
      <c r="Q28" s="131"/>
    </row>
    <row r="29" spans="1:17" s="143" customFormat="1" ht="15" customHeight="1">
      <c r="A29" s="126"/>
      <c r="B29" s="134"/>
      <c r="C29" s="127"/>
      <c r="D29" s="128"/>
      <c r="E29" s="129"/>
      <c r="F29" s="417"/>
      <c r="G29" s="131"/>
      <c r="H29" s="131"/>
      <c r="I29" s="131"/>
      <c r="J29" s="131"/>
      <c r="K29" s="131"/>
      <c r="L29" s="131"/>
      <c r="M29" s="131"/>
      <c r="N29" s="131"/>
      <c r="O29" s="131"/>
      <c r="P29" s="131"/>
      <c r="Q29" s="131"/>
    </row>
    <row r="30" spans="1:17" s="143" customFormat="1" ht="15" customHeight="1">
      <c r="A30" s="126" t="s">
        <v>57</v>
      </c>
      <c r="B30" s="134" t="s">
        <v>294</v>
      </c>
      <c r="C30" s="127"/>
      <c r="D30" s="128"/>
      <c r="E30" s="129"/>
      <c r="F30" s="417"/>
      <c r="G30" s="131"/>
      <c r="H30" s="131"/>
      <c r="I30" s="131"/>
      <c r="J30" s="131"/>
      <c r="K30" s="131"/>
      <c r="L30" s="131"/>
      <c r="M30" s="131"/>
      <c r="N30" s="131"/>
      <c r="O30" s="131"/>
      <c r="P30" s="131"/>
      <c r="Q30" s="131"/>
    </row>
    <row r="31" spans="1:17" s="143" customFormat="1" ht="15" customHeight="1">
      <c r="A31" s="126"/>
      <c r="B31" s="134" t="s">
        <v>231</v>
      </c>
      <c r="C31" s="127"/>
      <c r="D31" s="128"/>
      <c r="E31" s="129"/>
      <c r="F31" s="417"/>
      <c r="G31" s="131"/>
      <c r="H31" s="131"/>
      <c r="I31" s="131"/>
      <c r="J31" s="131"/>
      <c r="K31" s="131"/>
      <c r="L31" s="131"/>
      <c r="M31" s="131"/>
      <c r="N31" s="131"/>
      <c r="O31" s="131"/>
      <c r="P31" s="131"/>
      <c r="Q31" s="131"/>
    </row>
    <row r="32" spans="1:17" s="143" customFormat="1" ht="15" customHeight="1">
      <c r="A32" s="126"/>
      <c r="B32" s="134" t="s">
        <v>232</v>
      </c>
      <c r="C32" s="127">
        <v>930</v>
      </c>
      <c r="D32" s="128" t="s">
        <v>575</v>
      </c>
      <c r="E32" s="129"/>
      <c r="F32" s="417"/>
      <c r="G32" s="131"/>
      <c r="H32" s="131"/>
      <c r="I32" s="131"/>
      <c r="J32" s="131"/>
      <c r="K32" s="131"/>
      <c r="L32" s="131"/>
      <c r="M32" s="131"/>
      <c r="N32" s="131"/>
      <c r="O32" s="131"/>
      <c r="P32" s="131"/>
      <c r="Q32" s="131"/>
    </row>
    <row r="33" spans="1:17" s="143" customFormat="1" ht="15" customHeight="1">
      <c r="A33" s="126"/>
      <c r="B33" s="134"/>
      <c r="C33" s="127"/>
      <c r="D33" s="128"/>
      <c r="E33" s="129"/>
      <c r="F33" s="417"/>
      <c r="G33" s="131"/>
      <c r="H33" s="131"/>
      <c r="I33" s="131"/>
      <c r="J33" s="131"/>
      <c r="K33" s="131"/>
      <c r="L33" s="131"/>
      <c r="M33" s="131"/>
      <c r="N33" s="131"/>
      <c r="O33" s="131"/>
      <c r="P33" s="131"/>
      <c r="Q33" s="131"/>
    </row>
    <row r="34" spans="1:17" s="143" customFormat="1" ht="15" customHeight="1">
      <c r="A34" s="126" t="s">
        <v>58</v>
      </c>
      <c r="B34" s="134" t="s">
        <v>233</v>
      </c>
      <c r="C34" s="127"/>
      <c r="D34" s="128"/>
      <c r="E34" s="129"/>
      <c r="F34" s="417"/>
      <c r="G34" s="131"/>
      <c r="H34" s="131"/>
      <c r="I34" s="131"/>
      <c r="J34" s="131"/>
      <c r="K34" s="131"/>
      <c r="L34" s="131"/>
      <c r="M34" s="131"/>
      <c r="N34" s="131"/>
      <c r="O34" s="131"/>
      <c r="P34" s="131"/>
      <c r="Q34" s="131"/>
    </row>
    <row r="35" spans="1:17" ht="15" customHeight="1">
      <c r="B35" s="134" t="s">
        <v>234</v>
      </c>
      <c r="C35" s="127">
        <v>318</v>
      </c>
      <c r="D35" s="128" t="s">
        <v>575</v>
      </c>
      <c r="E35" s="129"/>
      <c r="F35" s="417"/>
    </row>
    <row r="36" spans="1:17" ht="15" customHeight="1">
      <c r="B36" s="735"/>
      <c r="E36" s="129"/>
      <c r="F36" s="417"/>
    </row>
    <row r="37" spans="1:17" ht="15" customHeight="1">
      <c r="A37" s="126" t="s">
        <v>59</v>
      </c>
      <c r="B37" s="735" t="s">
        <v>607</v>
      </c>
      <c r="C37" s="127">
        <v>263</v>
      </c>
      <c r="D37" s="128" t="s">
        <v>575</v>
      </c>
      <c r="E37" s="129"/>
      <c r="F37" s="417"/>
    </row>
    <row r="38" spans="1:17" ht="15" customHeight="1">
      <c r="B38" s="735"/>
      <c r="C38" s="127"/>
      <c r="E38" s="129"/>
      <c r="F38" s="417"/>
    </row>
    <row r="39" spans="1:17" ht="15" customHeight="1">
      <c r="A39" s="126" t="s">
        <v>60</v>
      </c>
      <c r="B39" s="735" t="s">
        <v>608</v>
      </c>
      <c r="C39" s="127">
        <v>1575</v>
      </c>
      <c r="D39" s="128" t="s">
        <v>575</v>
      </c>
      <c r="E39" s="129"/>
      <c r="F39" s="417"/>
    </row>
    <row r="40" spans="1:17" ht="15" customHeight="1">
      <c r="B40" s="735"/>
      <c r="C40" s="127"/>
      <c r="E40" s="129"/>
      <c r="F40" s="417"/>
    </row>
    <row r="41" spans="1:17" ht="15" customHeight="1">
      <c r="B41" s="733" t="s">
        <v>580</v>
      </c>
      <c r="C41" s="127"/>
      <c r="E41" s="129"/>
      <c r="F41" s="417"/>
    </row>
    <row r="42" spans="1:17" ht="15" customHeight="1">
      <c r="B42" s="734" t="s">
        <v>1488</v>
      </c>
      <c r="C42" s="127"/>
      <c r="E42" s="129"/>
      <c r="F42" s="417"/>
    </row>
    <row r="43" spans="1:17" ht="15" customHeight="1">
      <c r="A43" s="126" t="s">
        <v>61</v>
      </c>
      <c r="B43" s="735" t="s">
        <v>1663</v>
      </c>
      <c r="C43" s="155">
        <v>26.35</v>
      </c>
      <c r="D43" s="128" t="s">
        <v>215</v>
      </c>
      <c r="E43" s="129"/>
      <c r="F43" s="417"/>
    </row>
    <row r="44" spans="1:17" ht="15" customHeight="1">
      <c r="B44" s="735"/>
      <c r="C44" s="155"/>
      <c r="E44" s="129"/>
      <c r="F44" s="417"/>
    </row>
    <row r="45" spans="1:17" ht="15" customHeight="1">
      <c r="A45" s="126" t="s">
        <v>62</v>
      </c>
      <c r="B45" s="735" t="s">
        <v>1664</v>
      </c>
      <c r="C45" s="155">
        <v>10</v>
      </c>
      <c r="D45" s="128" t="s">
        <v>215</v>
      </c>
      <c r="E45" s="129"/>
      <c r="F45" s="417"/>
    </row>
    <row r="46" spans="1:17" ht="15" customHeight="1">
      <c r="B46" s="734"/>
      <c r="C46" s="127"/>
      <c r="E46" s="129"/>
      <c r="F46" s="417"/>
    </row>
    <row r="47" spans="1:17" ht="15" customHeight="1">
      <c r="A47" s="126" t="s">
        <v>63</v>
      </c>
      <c r="B47" s="735" t="s">
        <v>1665</v>
      </c>
      <c r="C47" s="155">
        <v>14.7</v>
      </c>
      <c r="D47" s="128" t="s">
        <v>215</v>
      </c>
      <c r="E47" s="129"/>
      <c r="F47" s="417"/>
    </row>
    <row r="48" spans="1:17" ht="15" customHeight="1">
      <c r="B48" s="735"/>
      <c r="C48" s="155"/>
      <c r="E48" s="129"/>
      <c r="F48" s="417"/>
    </row>
    <row r="49" spans="1:6" ht="15" customHeight="1">
      <c r="A49" s="126" t="s">
        <v>333</v>
      </c>
      <c r="B49" s="735" t="s">
        <v>1493</v>
      </c>
      <c r="C49" s="129">
        <v>5.25</v>
      </c>
      <c r="D49" s="128" t="s">
        <v>215</v>
      </c>
      <c r="E49" s="129"/>
      <c r="F49" s="417"/>
    </row>
    <row r="50" spans="1:6" ht="15" customHeight="1">
      <c r="B50" s="735"/>
      <c r="E50" s="129"/>
      <c r="F50" s="417"/>
    </row>
    <row r="51" spans="1:6" ht="15" customHeight="1">
      <c r="A51" s="126" t="s">
        <v>335</v>
      </c>
      <c r="B51" s="735" t="s">
        <v>1666</v>
      </c>
      <c r="C51" s="129">
        <v>16.8</v>
      </c>
      <c r="D51" s="128" t="s">
        <v>215</v>
      </c>
      <c r="E51" s="129"/>
      <c r="F51" s="417"/>
    </row>
    <row r="52" spans="1:6" ht="15" customHeight="1">
      <c r="B52" s="161"/>
    </row>
    <row r="53" spans="1:6" ht="15" customHeight="1">
      <c r="B53" s="147" t="s">
        <v>235</v>
      </c>
      <c r="F53" s="146"/>
    </row>
    <row r="54" spans="1:6" ht="15.75" customHeight="1" thickBot="1">
      <c r="B54" s="147" t="s">
        <v>223</v>
      </c>
      <c r="F54" s="148"/>
    </row>
    <row r="55" spans="1:6" ht="15.75" customHeight="1" thickTop="1" thickBot="1">
      <c r="B55" s="147"/>
      <c r="F55" s="192"/>
    </row>
    <row r="56" spans="1:6" ht="15.75" customHeight="1" thickTop="1">
      <c r="A56" s="149"/>
      <c r="B56" s="150"/>
      <c r="C56" s="151"/>
      <c r="D56" s="149"/>
      <c r="E56" s="152"/>
      <c r="F56" s="153"/>
    </row>
    <row r="57" spans="1:6" ht="15" customHeight="1">
      <c r="A57" s="334"/>
      <c r="B57" s="392"/>
      <c r="C57" s="336"/>
      <c r="D57" s="337"/>
      <c r="E57" s="338"/>
      <c r="F57" s="146"/>
    </row>
    <row r="58" spans="1:6" ht="15" customHeight="1"/>
    <row r="59" spans="1:6">
      <c r="B59" s="111" t="s">
        <v>216</v>
      </c>
    </row>
    <row r="60" spans="1:6" ht="15" customHeight="1"/>
    <row r="61" spans="1:6" ht="15" customHeight="1">
      <c r="B61" s="111" t="s">
        <v>217</v>
      </c>
    </row>
    <row r="62" spans="1:6" ht="15" customHeight="1"/>
    <row r="63" spans="1:6" ht="15" customHeight="1">
      <c r="B63" s="139" t="s">
        <v>1681</v>
      </c>
    </row>
    <row r="64" spans="1:6" ht="15" customHeight="1">
      <c r="B64" s="139" t="s">
        <v>1682</v>
      </c>
    </row>
    <row r="65" spans="1:6" ht="15" customHeight="1">
      <c r="A65" s="126" t="s">
        <v>49</v>
      </c>
      <c r="B65" s="134" t="s">
        <v>1683</v>
      </c>
      <c r="C65" s="145">
        <v>589</v>
      </c>
      <c r="D65" s="128" t="s">
        <v>575</v>
      </c>
      <c r="F65" s="417"/>
    </row>
    <row r="66" spans="1:6" ht="15" customHeight="1"/>
    <row r="67" spans="1:6" ht="15" customHeight="1">
      <c r="A67" s="126" t="s">
        <v>50</v>
      </c>
      <c r="B67" s="134" t="s">
        <v>1684</v>
      </c>
      <c r="C67" s="145">
        <v>574</v>
      </c>
      <c r="D67" s="128" t="s">
        <v>575</v>
      </c>
      <c r="F67" s="417"/>
    </row>
    <row r="68" spans="1:6" ht="15" customHeight="1">
      <c r="F68" s="418"/>
    </row>
    <row r="69" spans="1:6" ht="15" customHeight="1">
      <c r="B69" s="147" t="s">
        <v>236</v>
      </c>
      <c r="F69" s="146"/>
    </row>
    <row r="70" spans="1:6" ht="15.75" customHeight="1" thickBot="1">
      <c r="B70" s="147" t="s">
        <v>223</v>
      </c>
      <c r="F70" s="148"/>
    </row>
    <row r="71" spans="1:6" ht="15.75" customHeight="1" thickTop="1">
      <c r="E71" s="129"/>
    </row>
    <row r="72" spans="1:6" ht="15" customHeight="1">
      <c r="E72" s="129"/>
    </row>
    <row r="73" spans="1:6" ht="15" customHeight="1">
      <c r="B73" s="111" t="s">
        <v>549</v>
      </c>
      <c r="E73" s="129"/>
    </row>
    <row r="74" spans="1:6" ht="15" customHeight="1">
      <c r="E74" s="129"/>
    </row>
    <row r="75" spans="1:6" ht="15" customHeight="1">
      <c r="B75" s="190" t="s">
        <v>667</v>
      </c>
      <c r="E75" s="129"/>
    </row>
    <row r="76" spans="1:6" ht="15" customHeight="1">
      <c r="B76" s="190" t="s">
        <v>668</v>
      </c>
      <c r="E76" s="129"/>
    </row>
    <row r="77" spans="1:6" ht="15" customHeight="1">
      <c r="B77" s="190" t="s">
        <v>669</v>
      </c>
      <c r="E77" s="129"/>
    </row>
    <row r="78" spans="1:6" ht="15" customHeight="1">
      <c r="B78" s="190" t="s">
        <v>670</v>
      </c>
      <c r="E78" s="129"/>
    </row>
    <row r="79" spans="1:6" ht="15" customHeight="1">
      <c r="B79" s="167"/>
      <c r="E79" s="129"/>
    </row>
    <row r="80" spans="1:6" ht="15" customHeight="1">
      <c r="A80" s="126" t="s">
        <v>52</v>
      </c>
      <c r="B80" s="134" t="s">
        <v>678</v>
      </c>
      <c r="E80" s="129"/>
    </row>
    <row r="81" spans="1:6" ht="15" customHeight="1">
      <c r="B81" s="134" t="s">
        <v>647</v>
      </c>
      <c r="C81" s="145">
        <v>64</v>
      </c>
      <c r="D81" s="128" t="s">
        <v>575</v>
      </c>
      <c r="E81" s="129"/>
      <c r="F81" s="417"/>
    </row>
    <row r="82" spans="1:6" ht="15" customHeight="1">
      <c r="E82" s="129"/>
      <c r="F82" s="417"/>
    </row>
    <row r="83" spans="1:6" ht="15" customHeight="1">
      <c r="A83" s="126" t="s">
        <v>53</v>
      </c>
      <c r="B83" s="134" t="s">
        <v>651</v>
      </c>
      <c r="C83" s="145">
        <v>1350</v>
      </c>
      <c r="D83" s="128" t="s">
        <v>575</v>
      </c>
      <c r="E83" s="129"/>
      <c r="F83" s="417"/>
    </row>
    <row r="84" spans="1:6" ht="15" customHeight="1">
      <c r="E84" s="129"/>
      <c r="F84" s="130"/>
    </row>
    <row r="85" spans="1:6" ht="15" customHeight="1">
      <c r="B85" s="133"/>
      <c r="E85" s="129"/>
      <c r="F85" s="130"/>
    </row>
    <row r="86" spans="1:6" ht="15" customHeight="1">
      <c r="E86" s="129"/>
      <c r="F86" s="130"/>
    </row>
    <row r="87" spans="1:6" ht="15" customHeight="1">
      <c r="E87" s="129"/>
      <c r="F87" s="130"/>
    </row>
    <row r="88" spans="1:6" ht="15" customHeight="1">
      <c r="E88" s="129"/>
    </row>
    <row r="89" spans="1:6" ht="15" customHeight="1">
      <c r="B89" s="147" t="s">
        <v>550</v>
      </c>
      <c r="E89" s="129"/>
      <c r="F89" s="146"/>
    </row>
    <row r="90" spans="1:6" ht="15" customHeight="1" thickBot="1">
      <c r="B90" s="147" t="s">
        <v>223</v>
      </c>
      <c r="E90" s="129"/>
      <c r="F90" s="148"/>
    </row>
    <row r="91" spans="1:6" ht="15" customHeight="1" thickTop="1">
      <c r="E91" s="129"/>
    </row>
    <row r="92" spans="1:6" ht="15" customHeight="1">
      <c r="E92" s="129"/>
    </row>
    <row r="93" spans="1:6" ht="15" customHeight="1">
      <c r="E93" s="129"/>
    </row>
    <row r="94" spans="1:6" ht="15" customHeight="1">
      <c r="E94" s="129"/>
    </row>
    <row r="95" spans="1:6" ht="15" customHeight="1">
      <c r="E95" s="129"/>
    </row>
    <row r="96" spans="1:6" ht="15" customHeight="1">
      <c r="E96" s="129"/>
    </row>
    <row r="97" spans="5:5" ht="15" customHeight="1">
      <c r="E97" s="129"/>
    </row>
    <row r="98" spans="5:5" ht="15" customHeight="1">
      <c r="E98" s="129"/>
    </row>
    <row r="99" spans="5:5" ht="15" customHeight="1">
      <c r="E99" s="129"/>
    </row>
    <row r="100" spans="5:5" ht="15" customHeight="1">
      <c r="E100" s="129"/>
    </row>
    <row r="101" spans="5:5" ht="15" customHeight="1">
      <c r="E101" s="129"/>
    </row>
    <row r="102" spans="5:5" ht="15" customHeight="1">
      <c r="E102" s="129"/>
    </row>
    <row r="103" spans="5:5" ht="15" customHeight="1">
      <c r="E103" s="129"/>
    </row>
    <row r="104" spans="5:5" ht="15" customHeight="1">
      <c r="E104" s="129"/>
    </row>
    <row r="105" spans="5:5" ht="15" customHeight="1">
      <c r="E105" s="129"/>
    </row>
    <row r="106" spans="5:5" ht="15" customHeight="1">
      <c r="E106" s="129"/>
    </row>
    <row r="107" spans="5:5" ht="15" customHeight="1">
      <c r="E107" s="129"/>
    </row>
    <row r="108" spans="5:5" ht="15" customHeight="1">
      <c r="E108" s="129"/>
    </row>
    <row r="109" spans="5:5" ht="15" customHeight="1">
      <c r="E109" s="129"/>
    </row>
    <row r="110" spans="5:5" ht="15" customHeight="1">
      <c r="E110" s="129"/>
    </row>
    <row r="111" spans="5:5" ht="15" customHeight="1">
      <c r="E111" s="129"/>
    </row>
    <row r="112" spans="5:5" ht="15" customHeight="1">
      <c r="E112" s="129"/>
    </row>
    <row r="113" spans="1:17" ht="15" customHeight="1">
      <c r="A113" s="327"/>
      <c r="B113" s="331"/>
      <c r="C113" s="328"/>
      <c r="D113" s="329"/>
      <c r="E113" s="332"/>
      <c r="F113" s="326"/>
    </row>
    <row r="114" spans="1:17" ht="15" customHeight="1">
      <c r="A114" s="334"/>
      <c r="B114" s="392"/>
      <c r="C114" s="336"/>
      <c r="D114" s="337"/>
      <c r="E114" s="393"/>
      <c r="F114" s="146"/>
    </row>
    <row r="115" spans="1:17" ht="15" customHeight="1">
      <c r="E115" s="129"/>
    </row>
    <row r="116" spans="1:17" ht="15" customHeight="1">
      <c r="A116" s="168"/>
      <c r="B116" s="169" t="s">
        <v>237</v>
      </c>
      <c r="C116" s="170"/>
      <c r="D116" s="171"/>
      <c r="E116" s="176"/>
      <c r="F116" s="130"/>
    </row>
    <row r="117" spans="1:17" ht="15" customHeight="1">
      <c r="A117" s="168"/>
      <c r="B117" s="169" t="s">
        <v>238</v>
      </c>
      <c r="C117" s="170"/>
      <c r="D117" s="171"/>
      <c r="E117" s="176"/>
      <c r="F117" s="130"/>
    </row>
    <row r="118" spans="1:17" s="137" customFormat="1" ht="15" customHeight="1">
      <c r="A118" s="168"/>
      <c r="B118" s="173"/>
      <c r="C118" s="170"/>
      <c r="D118" s="171"/>
      <c r="E118" s="176"/>
      <c r="F118" s="130"/>
      <c r="G118" s="131"/>
      <c r="H118" s="131"/>
      <c r="I118" s="131"/>
      <c r="J118" s="131"/>
      <c r="K118" s="131"/>
      <c r="L118" s="131"/>
      <c r="M118" s="131"/>
      <c r="N118" s="131"/>
      <c r="O118" s="131"/>
      <c r="P118" s="131"/>
      <c r="Q118" s="131"/>
    </row>
    <row r="119" spans="1:17" s="137" customFormat="1" ht="15" customHeight="1">
      <c r="A119" s="168" t="s">
        <v>49</v>
      </c>
      <c r="B119" s="173" t="s">
        <v>908</v>
      </c>
      <c r="C119" s="175"/>
      <c r="D119" s="171"/>
      <c r="E119" s="176"/>
      <c r="F119" s="130"/>
      <c r="G119" s="131"/>
      <c r="H119" s="131"/>
      <c r="I119" s="131"/>
      <c r="J119" s="131"/>
      <c r="K119" s="131"/>
      <c r="L119" s="131"/>
      <c r="M119" s="131"/>
      <c r="N119" s="131"/>
      <c r="O119" s="131"/>
      <c r="P119" s="131"/>
      <c r="Q119" s="131"/>
    </row>
    <row r="120" spans="1:17" s="137" customFormat="1" ht="15" customHeight="1">
      <c r="A120" s="168"/>
      <c r="B120" s="173" t="s">
        <v>909</v>
      </c>
      <c r="C120" s="175"/>
      <c r="D120" s="171"/>
      <c r="E120" s="176"/>
      <c r="F120" s="130"/>
      <c r="G120" s="131"/>
      <c r="H120" s="131"/>
      <c r="I120" s="131"/>
      <c r="J120" s="131"/>
      <c r="K120" s="131"/>
      <c r="L120" s="131"/>
      <c r="M120" s="131"/>
      <c r="N120" s="131"/>
      <c r="O120" s="131"/>
      <c r="P120" s="131"/>
      <c r="Q120" s="131"/>
    </row>
    <row r="121" spans="1:17" s="137" customFormat="1" ht="15" customHeight="1">
      <c r="A121" s="168"/>
      <c r="B121" s="173" t="s">
        <v>910</v>
      </c>
      <c r="C121" s="175"/>
      <c r="D121" s="171"/>
      <c r="E121" s="176"/>
      <c r="F121" s="130"/>
      <c r="G121" s="131"/>
      <c r="H121" s="131"/>
      <c r="I121" s="131"/>
      <c r="J121" s="131"/>
      <c r="K121" s="131"/>
      <c r="L121" s="131"/>
      <c r="M121" s="131"/>
      <c r="N121" s="131"/>
      <c r="O121" s="131"/>
      <c r="P121" s="131"/>
      <c r="Q121" s="131"/>
    </row>
    <row r="122" spans="1:17" s="137" customFormat="1" ht="15" customHeight="1">
      <c r="A122" s="168"/>
      <c r="B122" s="173" t="s">
        <v>911</v>
      </c>
      <c r="C122" s="175"/>
      <c r="D122" s="171"/>
      <c r="E122" s="176"/>
      <c r="F122" s="130"/>
      <c r="G122" s="131"/>
      <c r="H122" s="131"/>
      <c r="I122" s="131"/>
      <c r="J122" s="131"/>
      <c r="K122" s="131"/>
      <c r="L122" s="131"/>
      <c r="M122" s="131"/>
      <c r="N122" s="131"/>
      <c r="O122" s="131"/>
      <c r="P122" s="131"/>
      <c r="Q122" s="131"/>
    </row>
    <row r="123" spans="1:17" s="137" customFormat="1" ht="15" customHeight="1">
      <c r="A123" s="168"/>
      <c r="B123" s="173" t="s">
        <v>912</v>
      </c>
      <c r="C123" s="175"/>
      <c r="D123" s="171"/>
      <c r="E123" s="176"/>
      <c r="F123" s="130"/>
      <c r="G123" s="131"/>
      <c r="H123" s="131"/>
      <c r="I123" s="131"/>
      <c r="J123" s="131"/>
      <c r="K123" s="131"/>
      <c r="L123" s="131"/>
      <c r="M123" s="131"/>
      <c r="N123" s="131"/>
      <c r="O123" s="131"/>
      <c r="P123" s="131"/>
      <c r="Q123" s="131"/>
    </row>
    <row r="124" spans="1:17" s="137" customFormat="1" ht="15" customHeight="1">
      <c r="A124" s="168"/>
      <c r="B124" s="173" t="s">
        <v>913</v>
      </c>
      <c r="C124" s="175"/>
      <c r="D124" s="171"/>
      <c r="E124" s="176"/>
      <c r="F124" s="130"/>
      <c r="G124" s="131"/>
      <c r="H124" s="131"/>
      <c r="I124" s="131"/>
      <c r="J124" s="131"/>
      <c r="K124" s="131"/>
      <c r="L124" s="131"/>
      <c r="M124" s="131"/>
      <c r="N124" s="131"/>
      <c r="O124" s="131"/>
      <c r="P124" s="131"/>
      <c r="Q124" s="131"/>
    </row>
    <row r="125" spans="1:17" s="137" customFormat="1" ht="15" customHeight="1">
      <c r="A125" s="168"/>
      <c r="B125" s="173" t="s">
        <v>914</v>
      </c>
      <c r="C125" s="175"/>
      <c r="D125" s="171"/>
      <c r="E125" s="176"/>
      <c r="F125" s="130"/>
      <c r="G125" s="131"/>
      <c r="H125" s="131"/>
      <c r="I125" s="131"/>
      <c r="J125" s="131"/>
      <c r="K125" s="131"/>
      <c r="L125" s="131"/>
      <c r="M125" s="131"/>
      <c r="N125" s="131"/>
      <c r="O125" s="131"/>
      <c r="P125" s="131"/>
      <c r="Q125" s="131"/>
    </row>
    <row r="126" spans="1:17" s="137" customFormat="1" ht="15" customHeight="1">
      <c r="A126" s="168"/>
      <c r="B126" s="173" t="s">
        <v>923</v>
      </c>
      <c r="C126" s="175">
        <v>291</v>
      </c>
      <c r="D126" s="128" t="s">
        <v>575</v>
      </c>
      <c r="E126" s="176"/>
      <c r="F126" s="417"/>
      <c r="G126" s="131"/>
      <c r="H126" s="131"/>
      <c r="I126" s="131"/>
      <c r="J126" s="131"/>
      <c r="K126" s="131"/>
      <c r="L126" s="131"/>
      <c r="M126" s="131"/>
      <c r="N126" s="131"/>
      <c r="O126" s="131"/>
      <c r="P126" s="131"/>
      <c r="Q126" s="131"/>
    </row>
    <row r="127" spans="1:17" s="137" customFormat="1" ht="15" customHeight="1">
      <c r="A127" s="168"/>
      <c r="B127" s="173"/>
      <c r="C127" s="175"/>
      <c r="D127" s="171"/>
      <c r="E127" s="176"/>
      <c r="F127" s="417"/>
      <c r="G127" s="131"/>
      <c r="H127" s="131"/>
      <c r="I127" s="131"/>
      <c r="J127" s="131"/>
      <c r="K127" s="131"/>
      <c r="L127" s="131"/>
      <c r="M127" s="131"/>
      <c r="N127" s="131"/>
      <c r="O127" s="131"/>
      <c r="P127" s="131"/>
      <c r="Q127" s="131"/>
    </row>
    <row r="128" spans="1:17" s="137" customFormat="1" ht="15" customHeight="1">
      <c r="A128" s="168" t="s">
        <v>50</v>
      </c>
      <c r="B128" s="173" t="s">
        <v>915</v>
      </c>
      <c r="C128" s="175"/>
      <c r="D128" s="171"/>
      <c r="E128" s="176"/>
      <c r="F128" s="417"/>
      <c r="G128" s="131"/>
      <c r="H128" s="131"/>
      <c r="I128" s="131"/>
      <c r="J128" s="131"/>
      <c r="K128" s="131"/>
      <c r="L128" s="131"/>
      <c r="M128" s="131"/>
      <c r="N128" s="131"/>
      <c r="O128" s="131"/>
      <c r="P128" s="131"/>
      <c r="Q128" s="131"/>
    </row>
    <row r="129" spans="1:17" s="137" customFormat="1" ht="15" customHeight="1">
      <c r="A129" s="168"/>
      <c r="B129" s="173" t="s">
        <v>916</v>
      </c>
      <c r="C129" s="175"/>
      <c r="D129" s="171"/>
      <c r="E129" s="176"/>
      <c r="F129" s="417"/>
      <c r="G129" s="131"/>
      <c r="H129" s="131"/>
      <c r="I129" s="131"/>
      <c r="J129" s="131"/>
      <c r="K129" s="131"/>
      <c r="L129" s="131"/>
      <c r="M129" s="131"/>
      <c r="N129" s="131"/>
      <c r="O129" s="131"/>
      <c r="P129" s="131"/>
      <c r="Q129" s="131"/>
    </row>
    <row r="130" spans="1:17" s="137" customFormat="1" ht="15" customHeight="1">
      <c r="A130" s="168"/>
      <c r="B130" s="173" t="s">
        <v>917</v>
      </c>
      <c r="C130" s="175"/>
      <c r="D130" s="171"/>
      <c r="E130" s="176"/>
      <c r="F130" s="417"/>
      <c r="G130" s="131"/>
      <c r="H130" s="131"/>
      <c r="I130" s="131"/>
      <c r="J130" s="131"/>
      <c r="K130" s="131"/>
      <c r="L130" s="131"/>
      <c r="M130" s="131"/>
      <c r="N130" s="131"/>
      <c r="O130" s="131"/>
      <c r="P130" s="131"/>
      <c r="Q130" s="131"/>
    </row>
    <row r="131" spans="1:17" s="137" customFormat="1" ht="15" customHeight="1">
      <c r="A131" s="168"/>
      <c r="B131" s="173" t="s">
        <v>918</v>
      </c>
      <c r="C131" s="175"/>
      <c r="D131" s="171"/>
      <c r="E131" s="176"/>
      <c r="F131" s="417"/>
      <c r="G131" s="131"/>
      <c r="H131" s="131"/>
      <c r="I131" s="131"/>
      <c r="J131" s="131"/>
      <c r="K131" s="131"/>
      <c r="L131" s="131"/>
      <c r="M131" s="131"/>
      <c r="N131" s="131"/>
      <c r="O131" s="131"/>
      <c r="P131" s="131"/>
      <c r="Q131" s="131"/>
    </row>
    <row r="132" spans="1:17" s="137" customFormat="1" ht="15" customHeight="1">
      <c r="A132" s="168"/>
      <c r="B132" s="173" t="s">
        <v>919</v>
      </c>
      <c r="C132" s="175"/>
      <c r="D132" s="171"/>
      <c r="E132" s="176"/>
      <c r="F132" s="417"/>
      <c r="G132" s="131"/>
      <c r="H132" s="131"/>
      <c r="I132" s="131"/>
      <c r="J132" s="131"/>
      <c r="K132" s="131"/>
      <c r="L132" s="131"/>
      <c r="M132" s="131"/>
      <c r="N132" s="131"/>
      <c r="O132" s="131"/>
      <c r="P132" s="131"/>
      <c r="Q132" s="131"/>
    </row>
    <row r="133" spans="1:17" s="137" customFormat="1" ht="15" customHeight="1">
      <c r="A133" s="168"/>
      <c r="B133" s="173" t="s">
        <v>920</v>
      </c>
      <c r="C133" s="175"/>
      <c r="D133" s="171"/>
      <c r="E133" s="176"/>
      <c r="F133" s="417"/>
      <c r="G133" s="131"/>
      <c r="H133" s="131"/>
      <c r="I133" s="131"/>
      <c r="J133" s="131"/>
      <c r="K133" s="131"/>
      <c r="L133" s="131"/>
      <c r="M133" s="131"/>
      <c r="N133" s="131"/>
      <c r="O133" s="131"/>
      <c r="P133" s="131"/>
      <c r="Q133" s="131"/>
    </row>
    <row r="134" spans="1:17" s="137" customFormat="1" ht="15" customHeight="1">
      <c r="A134" s="168"/>
      <c r="B134" s="173" t="s">
        <v>921</v>
      </c>
      <c r="C134" s="175"/>
      <c r="D134" s="171"/>
      <c r="E134" s="176"/>
      <c r="F134" s="417"/>
      <c r="G134" s="131"/>
      <c r="H134" s="131"/>
      <c r="I134" s="131"/>
      <c r="J134" s="131"/>
      <c r="K134" s="131"/>
      <c r="L134" s="131"/>
      <c r="M134" s="131"/>
      <c r="N134" s="131"/>
      <c r="O134" s="131"/>
      <c r="P134" s="131"/>
      <c r="Q134" s="131"/>
    </row>
    <row r="135" spans="1:17" s="137" customFormat="1" ht="15" customHeight="1">
      <c r="A135" s="168"/>
      <c r="B135" s="173" t="s">
        <v>922</v>
      </c>
      <c r="C135" s="175">
        <v>140</v>
      </c>
      <c r="D135" s="128" t="s">
        <v>575</v>
      </c>
      <c r="E135" s="176"/>
      <c r="F135" s="417"/>
      <c r="G135" s="131"/>
      <c r="H135" s="131"/>
      <c r="I135" s="131"/>
      <c r="J135" s="131"/>
      <c r="K135" s="131"/>
      <c r="L135" s="131"/>
      <c r="M135" s="131"/>
      <c r="N135" s="131"/>
      <c r="O135" s="131"/>
      <c r="P135" s="131"/>
      <c r="Q135" s="131"/>
    </row>
    <row r="136" spans="1:17" s="137" customFormat="1" ht="15" customHeight="1">
      <c r="A136" s="168"/>
      <c r="B136" s="173"/>
      <c r="C136" s="175"/>
      <c r="D136" s="171"/>
      <c r="E136" s="176"/>
      <c r="F136" s="417"/>
      <c r="G136" s="131"/>
      <c r="H136" s="131"/>
      <c r="I136" s="131"/>
      <c r="J136" s="131"/>
      <c r="K136" s="131"/>
      <c r="L136" s="131"/>
      <c r="M136" s="131"/>
      <c r="N136" s="131"/>
      <c r="O136" s="131"/>
      <c r="P136" s="131"/>
      <c r="Q136" s="131"/>
    </row>
    <row r="137" spans="1:17" s="137" customFormat="1" ht="15" customHeight="1">
      <c r="A137" s="168" t="s">
        <v>52</v>
      </c>
      <c r="B137" s="173" t="s">
        <v>924</v>
      </c>
      <c r="C137" s="175"/>
      <c r="D137" s="128"/>
      <c r="E137" s="176"/>
      <c r="F137" s="417"/>
      <c r="G137" s="131"/>
      <c r="H137" s="131"/>
      <c r="I137" s="131"/>
      <c r="J137" s="131"/>
      <c r="K137" s="131"/>
      <c r="L137" s="131"/>
      <c r="M137" s="131"/>
      <c r="N137" s="131"/>
      <c r="O137" s="131"/>
      <c r="P137" s="131"/>
      <c r="Q137" s="131"/>
    </row>
    <row r="138" spans="1:17" s="137" customFormat="1" ht="15" customHeight="1">
      <c r="A138" s="168"/>
      <c r="B138" s="173" t="s">
        <v>925</v>
      </c>
      <c r="C138" s="175"/>
      <c r="D138" s="171"/>
      <c r="E138" s="176"/>
      <c r="F138" s="417"/>
      <c r="G138" s="131"/>
      <c r="H138" s="131"/>
      <c r="I138" s="131"/>
      <c r="J138" s="131"/>
      <c r="K138" s="131"/>
      <c r="L138" s="131"/>
      <c r="M138" s="131"/>
      <c r="N138" s="131"/>
      <c r="O138" s="131"/>
      <c r="P138" s="131"/>
      <c r="Q138" s="131"/>
    </row>
    <row r="139" spans="1:17" s="137" customFormat="1" ht="15" customHeight="1">
      <c r="A139" s="168"/>
      <c r="B139" s="173" t="s">
        <v>926</v>
      </c>
      <c r="C139" s="175"/>
      <c r="D139" s="171"/>
      <c r="E139" s="176"/>
      <c r="F139" s="417"/>
      <c r="G139" s="131"/>
      <c r="H139" s="131"/>
      <c r="I139" s="131"/>
      <c r="J139" s="131"/>
      <c r="K139" s="131"/>
      <c r="L139" s="131"/>
      <c r="M139" s="131"/>
      <c r="N139" s="131"/>
      <c r="O139" s="131"/>
      <c r="P139" s="131"/>
      <c r="Q139" s="131"/>
    </row>
    <row r="140" spans="1:17" s="137" customFormat="1" ht="15" customHeight="1">
      <c r="A140" s="168"/>
      <c r="B140" s="173" t="s">
        <v>927</v>
      </c>
      <c r="C140" s="175"/>
      <c r="D140" s="171"/>
      <c r="E140" s="176"/>
      <c r="F140" s="417"/>
      <c r="G140" s="131"/>
      <c r="H140" s="131"/>
      <c r="I140" s="131"/>
      <c r="J140" s="131"/>
      <c r="K140" s="131"/>
      <c r="L140" s="131"/>
      <c r="M140" s="131"/>
      <c r="N140" s="131"/>
      <c r="O140" s="131"/>
      <c r="P140" s="131"/>
      <c r="Q140" s="131"/>
    </row>
    <row r="141" spans="1:17" s="137" customFormat="1" ht="15" customHeight="1">
      <c r="A141" s="168"/>
      <c r="B141" s="173" t="s">
        <v>928</v>
      </c>
      <c r="C141" s="175"/>
      <c r="D141" s="171"/>
      <c r="E141" s="176"/>
      <c r="F141" s="417"/>
      <c r="G141" s="131"/>
      <c r="H141" s="131"/>
      <c r="I141" s="131"/>
      <c r="J141" s="131"/>
      <c r="K141" s="131"/>
      <c r="L141" s="131"/>
      <c r="M141" s="131"/>
      <c r="N141" s="131"/>
      <c r="O141" s="131"/>
      <c r="P141" s="131"/>
      <c r="Q141" s="131"/>
    </row>
    <row r="142" spans="1:17" s="137" customFormat="1" ht="15" customHeight="1">
      <c r="A142" s="168"/>
      <c r="B142" s="173" t="s">
        <v>929</v>
      </c>
      <c r="C142" s="175"/>
      <c r="D142" s="171"/>
      <c r="E142" s="176"/>
      <c r="F142" s="417"/>
      <c r="G142" s="131"/>
      <c r="H142" s="131"/>
      <c r="I142" s="131"/>
      <c r="J142" s="131"/>
      <c r="K142" s="131"/>
      <c r="L142" s="131"/>
      <c r="M142" s="131"/>
      <c r="N142" s="131"/>
      <c r="O142" s="131"/>
      <c r="P142" s="131"/>
      <c r="Q142" s="131"/>
    </row>
    <row r="143" spans="1:17" s="137" customFormat="1" ht="15" customHeight="1">
      <c r="A143" s="168"/>
      <c r="B143" s="173" t="s">
        <v>930</v>
      </c>
      <c r="C143" s="175"/>
      <c r="D143" s="171"/>
      <c r="E143" s="176"/>
      <c r="F143" s="417"/>
      <c r="G143" s="131"/>
      <c r="H143" s="131"/>
      <c r="I143" s="131"/>
      <c r="J143" s="131"/>
      <c r="K143" s="131"/>
      <c r="L143" s="131"/>
      <c r="M143" s="131"/>
      <c r="N143" s="131"/>
      <c r="O143" s="131"/>
      <c r="P143" s="131"/>
      <c r="Q143" s="131"/>
    </row>
    <row r="144" spans="1:17" s="137" customFormat="1" ht="15" customHeight="1">
      <c r="A144" s="168"/>
      <c r="B144" s="173" t="s">
        <v>931</v>
      </c>
      <c r="C144" s="175"/>
      <c r="D144" s="171"/>
      <c r="E144" s="176"/>
      <c r="F144" s="417"/>
      <c r="G144" s="131"/>
      <c r="H144" s="131"/>
      <c r="I144" s="131"/>
      <c r="J144" s="131"/>
      <c r="K144" s="131"/>
      <c r="L144" s="131"/>
      <c r="M144" s="131"/>
      <c r="N144" s="131"/>
      <c r="O144" s="131"/>
      <c r="P144" s="131"/>
      <c r="Q144" s="131"/>
    </row>
    <row r="145" spans="1:17" s="137" customFormat="1" ht="15" customHeight="1">
      <c r="A145" s="168"/>
      <c r="B145" s="173" t="s">
        <v>932</v>
      </c>
      <c r="C145" s="175"/>
      <c r="D145" s="171"/>
      <c r="E145" s="176"/>
      <c r="F145" s="417"/>
      <c r="G145" s="131"/>
      <c r="H145" s="131"/>
      <c r="I145" s="131"/>
      <c r="J145" s="131"/>
      <c r="K145" s="131"/>
      <c r="L145" s="131"/>
      <c r="M145" s="131"/>
      <c r="N145" s="131"/>
      <c r="O145" s="131"/>
      <c r="P145" s="131"/>
      <c r="Q145" s="131"/>
    </row>
    <row r="146" spans="1:17" s="137" customFormat="1" ht="15" customHeight="1">
      <c r="A146" s="168"/>
      <c r="B146" s="173" t="s">
        <v>933</v>
      </c>
      <c r="C146" s="175">
        <v>51</v>
      </c>
      <c r="D146" s="128" t="s">
        <v>575</v>
      </c>
      <c r="E146" s="176"/>
      <c r="F146" s="417"/>
      <c r="G146" s="131"/>
      <c r="H146" s="131"/>
      <c r="I146" s="131"/>
      <c r="J146" s="131"/>
      <c r="K146" s="131"/>
      <c r="L146" s="131"/>
      <c r="M146" s="131"/>
      <c r="N146" s="131"/>
      <c r="O146" s="131"/>
      <c r="P146" s="131"/>
      <c r="Q146" s="131"/>
    </row>
    <row r="147" spans="1:17" s="137" customFormat="1" ht="15" customHeight="1">
      <c r="A147" s="168"/>
      <c r="B147" s="173"/>
      <c r="C147" s="175"/>
      <c r="D147" s="171"/>
      <c r="E147" s="176"/>
      <c r="F147" s="417"/>
      <c r="G147" s="131"/>
      <c r="H147" s="131"/>
      <c r="I147" s="131"/>
      <c r="J147" s="131"/>
      <c r="K147" s="131"/>
      <c r="L147" s="131"/>
      <c r="M147" s="131"/>
      <c r="N147" s="131"/>
      <c r="O147" s="131"/>
      <c r="P147" s="131"/>
      <c r="Q147" s="131"/>
    </row>
    <row r="148" spans="1:17" s="137" customFormat="1" ht="15" customHeight="1">
      <c r="A148" s="168" t="s">
        <v>53</v>
      </c>
      <c r="B148" s="173" t="s">
        <v>934</v>
      </c>
      <c r="C148" s="175"/>
      <c r="D148" s="171"/>
      <c r="E148" s="176"/>
      <c r="F148" s="417"/>
      <c r="G148" s="131"/>
      <c r="H148" s="131"/>
      <c r="I148" s="131"/>
      <c r="J148" s="131"/>
      <c r="K148" s="131"/>
      <c r="L148" s="131"/>
      <c r="M148" s="131"/>
      <c r="N148" s="131"/>
      <c r="O148" s="131"/>
      <c r="P148" s="131"/>
      <c r="Q148" s="131"/>
    </row>
    <row r="149" spans="1:17" s="137" customFormat="1" ht="15" customHeight="1">
      <c r="A149" s="168"/>
      <c r="B149" s="173" t="s">
        <v>935</v>
      </c>
      <c r="C149" s="175"/>
      <c r="D149" s="171"/>
      <c r="E149" s="176"/>
      <c r="F149" s="417"/>
      <c r="G149" s="131"/>
      <c r="H149" s="131"/>
      <c r="I149" s="131"/>
      <c r="J149" s="131"/>
      <c r="K149" s="131"/>
      <c r="L149" s="131"/>
      <c r="M149" s="131"/>
      <c r="N149" s="131"/>
      <c r="O149" s="131"/>
      <c r="P149" s="131"/>
      <c r="Q149" s="131"/>
    </row>
    <row r="150" spans="1:17" s="137" customFormat="1" ht="15" customHeight="1">
      <c r="A150" s="168"/>
      <c r="B150" s="173" t="s">
        <v>936</v>
      </c>
      <c r="C150" s="175"/>
      <c r="D150" s="171"/>
      <c r="E150" s="176"/>
      <c r="F150" s="417"/>
      <c r="G150" s="131"/>
      <c r="H150" s="131"/>
      <c r="I150" s="131"/>
      <c r="J150" s="131"/>
      <c r="K150" s="131"/>
      <c r="L150" s="131"/>
      <c r="M150" s="131"/>
      <c r="N150" s="131"/>
      <c r="O150" s="131"/>
      <c r="P150" s="131"/>
      <c r="Q150" s="131"/>
    </row>
    <row r="151" spans="1:17" s="137" customFormat="1" ht="15" customHeight="1">
      <c r="A151" s="168"/>
      <c r="B151" s="173" t="s">
        <v>937</v>
      </c>
      <c r="C151" s="175"/>
      <c r="D151" s="171"/>
      <c r="E151" s="176"/>
      <c r="F151" s="417"/>
      <c r="G151" s="131"/>
      <c r="H151" s="131"/>
      <c r="I151" s="131"/>
      <c r="J151" s="131"/>
      <c r="K151" s="131"/>
      <c r="L151" s="131"/>
      <c r="M151" s="131"/>
      <c r="N151" s="131"/>
      <c r="O151" s="131"/>
      <c r="P151" s="131"/>
      <c r="Q151" s="131"/>
    </row>
    <row r="152" spans="1:17" s="137" customFormat="1" ht="15" customHeight="1">
      <c r="A152" s="168"/>
      <c r="B152" s="173" t="s">
        <v>938</v>
      </c>
      <c r="C152" s="175"/>
      <c r="D152" s="171"/>
      <c r="E152" s="176"/>
      <c r="F152" s="417"/>
      <c r="G152" s="131"/>
      <c r="H152" s="131"/>
      <c r="I152" s="131"/>
      <c r="J152" s="131"/>
      <c r="K152" s="131"/>
      <c r="L152" s="131"/>
      <c r="M152" s="131"/>
      <c r="N152" s="131"/>
      <c r="O152" s="131"/>
      <c r="P152" s="131"/>
      <c r="Q152" s="131"/>
    </row>
    <row r="153" spans="1:17" s="137" customFormat="1" ht="15" customHeight="1">
      <c r="A153" s="168"/>
      <c r="B153" s="173" t="s">
        <v>939</v>
      </c>
      <c r="C153" s="175"/>
      <c r="D153" s="171"/>
      <c r="E153" s="176"/>
      <c r="F153" s="417"/>
      <c r="G153" s="131"/>
      <c r="H153" s="131"/>
      <c r="I153" s="131"/>
      <c r="J153" s="131"/>
      <c r="K153" s="131"/>
      <c r="L153" s="131"/>
      <c r="M153" s="131"/>
      <c r="N153" s="131"/>
      <c r="O153" s="131"/>
      <c r="P153" s="131"/>
      <c r="Q153" s="131"/>
    </row>
    <row r="154" spans="1:17" s="137" customFormat="1" ht="15" customHeight="1">
      <c r="A154" s="168"/>
      <c r="B154" s="348" t="s">
        <v>940</v>
      </c>
      <c r="C154" s="170"/>
      <c r="D154" s="171"/>
      <c r="E154" s="176"/>
      <c r="F154" s="417"/>
      <c r="G154" s="131"/>
      <c r="H154" s="131"/>
      <c r="I154" s="131"/>
      <c r="J154" s="131"/>
      <c r="K154" s="131"/>
      <c r="L154" s="131"/>
      <c r="M154" s="131"/>
      <c r="N154" s="131"/>
      <c r="O154" s="131"/>
      <c r="P154" s="131"/>
      <c r="Q154" s="131"/>
    </row>
    <row r="155" spans="1:17" s="137" customFormat="1" ht="15" customHeight="1">
      <c r="A155" s="168"/>
      <c r="B155" s="348" t="s">
        <v>941</v>
      </c>
      <c r="C155" s="170">
        <v>65</v>
      </c>
      <c r="D155" s="128" t="s">
        <v>575</v>
      </c>
      <c r="E155" s="176"/>
      <c r="F155" s="417"/>
      <c r="G155" s="131"/>
      <c r="H155" s="131"/>
      <c r="I155" s="131"/>
      <c r="J155" s="131"/>
      <c r="K155" s="131"/>
      <c r="L155" s="131"/>
      <c r="M155" s="131"/>
      <c r="N155" s="131"/>
      <c r="O155" s="131"/>
      <c r="P155" s="131"/>
      <c r="Q155" s="131"/>
    </row>
    <row r="156" spans="1:17" s="137" customFormat="1" ht="15" customHeight="1">
      <c r="A156" s="168"/>
      <c r="B156" s="348"/>
      <c r="C156" s="170"/>
      <c r="D156" s="171"/>
      <c r="E156" s="176"/>
      <c r="F156" s="417"/>
      <c r="G156" s="131"/>
      <c r="H156" s="131"/>
      <c r="I156" s="131"/>
      <c r="J156" s="131"/>
      <c r="K156" s="131"/>
      <c r="L156" s="131"/>
      <c r="M156" s="131"/>
      <c r="N156" s="131"/>
      <c r="O156" s="131"/>
      <c r="P156" s="131"/>
      <c r="Q156" s="131"/>
    </row>
    <row r="157" spans="1:17" s="137" customFormat="1" ht="15" customHeight="1">
      <c r="A157" s="168"/>
      <c r="B157" s="348"/>
      <c r="C157" s="170"/>
      <c r="D157" s="171"/>
      <c r="E157" s="176"/>
      <c r="F157" s="417"/>
      <c r="G157" s="131"/>
      <c r="H157" s="131"/>
      <c r="I157" s="131"/>
      <c r="J157" s="131"/>
      <c r="K157" s="131"/>
      <c r="L157" s="131"/>
      <c r="M157" s="131"/>
      <c r="N157" s="131"/>
      <c r="O157" s="131"/>
      <c r="P157" s="131"/>
      <c r="Q157" s="131"/>
    </row>
    <row r="158" spans="1:17" s="137" customFormat="1" ht="15" customHeight="1">
      <c r="A158" s="168" t="s">
        <v>54</v>
      </c>
      <c r="B158" s="348" t="s">
        <v>962</v>
      </c>
      <c r="C158" s="170"/>
      <c r="D158" s="128"/>
      <c r="E158" s="176"/>
      <c r="F158" s="417"/>
      <c r="G158" s="131"/>
      <c r="H158" s="131"/>
      <c r="I158" s="131"/>
      <c r="J158" s="131"/>
      <c r="K158" s="131"/>
      <c r="L158" s="131"/>
      <c r="M158" s="131"/>
      <c r="N158" s="131"/>
      <c r="O158" s="131"/>
      <c r="P158" s="131"/>
      <c r="Q158" s="131"/>
    </row>
    <row r="159" spans="1:17" s="137" customFormat="1" ht="15" customHeight="1">
      <c r="A159" s="168"/>
      <c r="B159" s="348" t="s">
        <v>963</v>
      </c>
      <c r="C159" s="170"/>
      <c r="D159" s="128"/>
      <c r="E159" s="176"/>
      <c r="F159" s="417"/>
      <c r="G159" s="131"/>
      <c r="H159" s="131"/>
      <c r="I159" s="131"/>
      <c r="J159" s="131"/>
      <c r="K159" s="131"/>
      <c r="L159" s="131"/>
      <c r="M159" s="131"/>
      <c r="N159" s="131"/>
      <c r="O159" s="131"/>
      <c r="P159" s="131"/>
      <c r="Q159" s="131"/>
    </row>
    <row r="160" spans="1:17" s="137" customFormat="1" ht="15" customHeight="1">
      <c r="A160" s="168"/>
      <c r="B160" s="348" t="s">
        <v>964</v>
      </c>
      <c r="C160" s="170"/>
      <c r="D160" s="128"/>
      <c r="E160" s="176"/>
      <c r="F160" s="417"/>
      <c r="G160" s="131"/>
      <c r="H160" s="131"/>
      <c r="I160" s="131"/>
      <c r="J160" s="131"/>
      <c r="K160" s="131"/>
      <c r="L160" s="131"/>
      <c r="M160" s="131"/>
      <c r="N160" s="131"/>
      <c r="O160" s="131"/>
      <c r="P160" s="131"/>
      <c r="Q160" s="131"/>
    </row>
    <row r="161" spans="1:17" s="137" customFormat="1" ht="15" customHeight="1">
      <c r="A161" s="168"/>
      <c r="B161" s="348" t="s">
        <v>965</v>
      </c>
      <c r="C161" s="170"/>
      <c r="D161" s="128"/>
      <c r="E161" s="176"/>
      <c r="F161" s="417"/>
      <c r="G161" s="131"/>
      <c r="H161" s="131"/>
      <c r="I161" s="131"/>
      <c r="J161" s="131"/>
      <c r="K161" s="131"/>
      <c r="L161" s="131"/>
      <c r="M161" s="131"/>
      <c r="N161" s="131"/>
      <c r="O161" s="131"/>
      <c r="P161" s="131"/>
      <c r="Q161" s="131"/>
    </row>
    <row r="162" spans="1:17" s="137" customFormat="1" ht="15" customHeight="1">
      <c r="A162" s="168"/>
      <c r="B162" s="348" t="s">
        <v>966</v>
      </c>
      <c r="C162" s="170"/>
      <c r="D162" s="128"/>
      <c r="E162" s="176"/>
      <c r="F162" s="417"/>
      <c r="G162" s="131"/>
      <c r="H162" s="131"/>
      <c r="I162" s="131"/>
      <c r="J162" s="131"/>
      <c r="K162" s="131"/>
      <c r="L162" s="131"/>
      <c r="M162" s="131"/>
      <c r="N162" s="131"/>
      <c r="O162" s="131"/>
      <c r="P162" s="131"/>
      <c r="Q162" s="131"/>
    </row>
    <row r="163" spans="1:17" s="137" customFormat="1" ht="15" customHeight="1">
      <c r="A163" s="168"/>
      <c r="B163" s="396" t="s">
        <v>967</v>
      </c>
      <c r="C163" s="170"/>
      <c r="D163" s="128"/>
      <c r="E163" s="176"/>
      <c r="F163" s="417"/>
      <c r="G163" s="131"/>
      <c r="H163" s="131"/>
      <c r="I163" s="131"/>
      <c r="J163" s="131"/>
      <c r="K163" s="131"/>
      <c r="L163" s="131"/>
      <c r="M163" s="131"/>
      <c r="N163" s="131"/>
      <c r="O163" s="131"/>
      <c r="P163" s="131"/>
      <c r="Q163" s="131"/>
    </row>
    <row r="164" spans="1:17" s="137" customFormat="1" ht="15" customHeight="1">
      <c r="A164" s="168"/>
      <c r="B164" s="348" t="s">
        <v>968</v>
      </c>
      <c r="C164" s="170">
        <v>58</v>
      </c>
      <c r="D164" s="128" t="s">
        <v>575</v>
      </c>
      <c r="E164" s="176"/>
      <c r="F164" s="417"/>
      <c r="G164" s="131"/>
      <c r="H164" s="131"/>
      <c r="I164" s="131"/>
      <c r="J164" s="131"/>
      <c r="K164" s="131"/>
      <c r="L164" s="131"/>
      <c r="M164" s="131"/>
      <c r="N164" s="131"/>
      <c r="O164" s="131"/>
      <c r="P164" s="131"/>
      <c r="Q164" s="131"/>
    </row>
    <row r="165" spans="1:17" s="137" customFormat="1" ht="15" customHeight="1">
      <c r="A165" s="168"/>
      <c r="B165" s="348"/>
      <c r="C165" s="170"/>
      <c r="D165" s="128"/>
      <c r="E165" s="176"/>
      <c r="F165" s="159"/>
      <c r="G165" s="131"/>
      <c r="H165" s="131"/>
      <c r="I165" s="131"/>
      <c r="J165" s="131"/>
      <c r="K165" s="131"/>
      <c r="L165" s="131"/>
      <c r="M165" s="131"/>
      <c r="N165" s="131"/>
      <c r="O165" s="131"/>
      <c r="P165" s="131"/>
      <c r="Q165" s="131"/>
    </row>
    <row r="166" spans="1:17" s="137" customFormat="1" ht="15" customHeight="1">
      <c r="A166" s="168"/>
      <c r="B166" s="348"/>
      <c r="C166" s="170"/>
      <c r="D166" s="128"/>
      <c r="E166" s="176"/>
      <c r="F166" s="159"/>
      <c r="G166" s="131"/>
      <c r="H166" s="131"/>
      <c r="I166" s="131"/>
      <c r="J166" s="131"/>
      <c r="K166" s="131"/>
      <c r="L166" s="131"/>
      <c r="M166" s="131"/>
      <c r="N166" s="131"/>
      <c r="O166" s="131"/>
      <c r="P166" s="131"/>
      <c r="Q166" s="131"/>
    </row>
    <row r="167" spans="1:17" s="137" customFormat="1" ht="15" customHeight="1">
      <c r="A167" s="168"/>
      <c r="B167" s="395" t="s">
        <v>1481</v>
      </c>
      <c r="C167" s="170"/>
      <c r="D167" s="128"/>
      <c r="E167" s="176"/>
      <c r="F167" s="159"/>
      <c r="G167" s="131"/>
      <c r="H167" s="131"/>
      <c r="I167" s="131"/>
      <c r="J167" s="131"/>
      <c r="K167" s="131"/>
      <c r="L167" s="131"/>
      <c r="M167" s="131"/>
      <c r="N167" s="131"/>
      <c r="O167" s="131"/>
      <c r="P167" s="131"/>
      <c r="Q167" s="131"/>
    </row>
    <row r="168" spans="1:17" s="137" customFormat="1" ht="15" customHeight="1">
      <c r="A168" s="168"/>
      <c r="B168" s="395"/>
      <c r="C168" s="170"/>
      <c r="D168" s="128"/>
      <c r="E168" s="176"/>
      <c r="F168" s="159"/>
      <c r="G168" s="131"/>
      <c r="H168" s="131"/>
      <c r="I168" s="131"/>
      <c r="J168" s="131"/>
      <c r="K168" s="131"/>
      <c r="L168" s="131"/>
      <c r="M168" s="131"/>
      <c r="N168" s="131"/>
      <c r="O168" s="131"/>
      <c r="P168" s="131"/>
      <c r="Q168" s="131"/>
    </row>
    <row r="169" spans="1:17" s="137" customFormat="1" ht="15" customHeight="1">
      <c r="A169" s="168"/>
      <c r="B169" s="395"/>
      <c r="C169" s="170"/>
      <c r="D169" s="128"/>
      <c r="E169" s="176"/>
      <c r="F169" s="159"/>
      <c r="G169" s="131"/>
      <c r="H169" s="131"/>
      <c r="I169" s="131"/>
      <c r="J169" s="131"/>
      <c r="K169" s="131"/>
      <c r="L169" s="131"/>
      <c r="M169" s="131"/>
      <c r="N169" s="131"/>
      <c r="O169" s="131"/>
      <c r="P169" s="131"/>
      <c r="Q169" s="131"/>
    </row>
    <row r="170" spans="1:17" s="137" customFormat="1" ht="15" customHeight="1">
      <c r="A170" s="397"/>
      <c r="B170" s="398"/>
      <c r="C170" s="399"/>
      <c r="D170" s="329"/>
      <c r="E170" s="400"/>
      <c r="F170" s="401"/>
      <c r="G170" s="131"/>
      <c r="H170" s="131"/>
      <c r="I170" s="131"/>
      <c r="J170" s="131"/>
      <c r="K170" s="131"/>
      <c r="L170" s="131"/>
      <c r="M170" s="131"/>
      <c r="N170" s="131"/>
      <c r="O170" s="131"/>
      <c r="P170" s="131"/>
      <c r="Q170" s="131"/>
    </row>
    <row r="171" spans="1:17" s="137" customFormat="1" ht="15" customHeight="1">
      <c r="A171" s="168"/>
      <c r="B171" s="348"/>
      <c r="C171" s="170"/>
      <c r="D171" s="128"/>
      <c r="E171" s="176"/>
      <c r="F171" s="159"/>
      <c r="G171" s="131"/>
      <c r="H171" s="131"/>
      <c r="I171" s="131"/>
      <c r="J171" s="131"/>
      <c r="K171" s="131"/>
      <c r="L171" s="131"/>
      <c r="M171" s="131"/>
      <c r="N171" s="131"/>
      <c r="O171" s="131"/>
      <c r="P171" s="131"/>
      <c r="Q171" s="131"/>
    </row>
    <row r="172" spans="1:17" s="137" customFormat="1" ht="15" customHeight="1">
      <c r="A172" s="168"/>
      <c r="B172" s="395" t="s">
        <v>1482</v>
      </c>
      <c r="C172" s="170"/>
      <c r="D172" s="128"/>
      <c r="E172" s="176"/>
      <c r="F172" s="159"/>
      <c r="G172" s="131"/>
      <c r="H172" s="131"/>
      <c r="I172" s="131"/>
      <c r="J172" s="131"/>
      <c r="K172" s="131"/>
      <c r="L172" s="131"/>
      <c r="M172" s="131"/>
      <c r="N172" s="131"/>
      <c r="O172" s="131"/>
      <c r="P172" s="131"/>
      <c r="Q172" s="131"/>
    </row>
    <row r="173" spans="1:17" s="137" customFormat="1" ht="15" customHeight="1">
      <c r="A173" s="168"/>
      <c r="B173" s="348"/>
      <c r="C173" s="170"/>
      <c r="D173" s="128"/>
      <c r="E173" s="176"/>
      <c r="F173" s="159"/>
      <c r="G173" s="131"/>
      <c r="H173" s="131"/>
      <c r="I173" s="131"/>
      <c r="J173" s="131"/>
      <c r="K173" s="131"/>
      <c r="L173" s="131"/>
      <c r="M173" s="131"/>
      <c r="N173" s="131"/>
      <c r="O173" s="131"/>
      <c r="P173" s="131"/>
      <c r="Q173" s="131"/>
    </row>
    <row r="174" spans="1:17" s="137" customFormat="1" ht="15" customHeight="1">
      <c r="A174" s="168"/>
      <c r="B174" s="349"/>
      <c r="C174" s="170"/>
      <c r="D174" s="171"/>
      <c r="E174" s="176"/>
      <c r="F174" s="159"/>
      <c r="G174" s="131"/>
      <c r="H174" s="131"/>
      <c r="I174" s="131"/>
      <c r="J174" s="131"/>
      <c r="K174" s="131"/>
      <c r="L174" s="131"/>
      <c r="M174" s="131"/>
      <c r="N174" s="131"/>
      <c r="O174" s="131"/>
      <c r="P174" s="131"/>
      <c r="Q174" s="131"/>
    </row>
    <row r="175" spans="1:17" s="137" customFormat="1" ht="15" customHeight="1">
      <c r="A175" s="168" t="s">
        <v>49</v>
      </c>
      <c r="B175" s="347" t="s">
        <v>956</v>
      </c>
      <c r="C175" s="170"/>
      <c r="D175" s="171"/>
      <c r="E175" s="176"/>
      <c r="F175" s="159"/>
      <c r="G175" s="131"/>
      <c r="H175" s="131"/>
      <c r="I175" s="131"/>
      <c r="J175" s="131"/>
      <c r="K175" s="131"/>
      <c r="L175" s="131"/>
      <c r="M175" s="131"/>
      <c r="N175" s="131"/>
      <c r="O175" s="131"/>
      <c r="P175" s="131"/>
      <c r="Q175" s="131"/>
    </row>
    <row r="176" spans="1:17" s="137" customFormat="1" ht="15" customHeight="1">
      <c r="A176" s="168"/>
      <c r="B176" s="348" t="s">
        <v>957</v>
      </c>
      <c r="C176" s="170"/>
      <c r="D176" s="177"/>
      <c r="E176" s="176"/>
      <c r="F176" s="159"/>
      <c r="G176" s="131"/>
      <c r="H176" s="131"/>
      <c r="I176" s="131"/>
      <c r="J176" s="131"/>
      <c r="K176" s="131"/>
      <c r="L176" s="131"/>
      <c r="M176" s="131"/>
      <c r="N176" s="131"/>
      <c r="O176" s="131"/>
      <c r="P176" s="131"/>
      <c r="Q176" s="131"/>
    </row>
    <row r="177" spans="1:17" s="137" customFormat="1" ht="15" customHeight="1">
      <c r="A177" s="168"/>
      <c r="B177" s="348" t="s">
        <v>958</v>
      </c>
      <c r="C177" s="352"/>
      <c r="D177" s="177"/>
      <c r="E177" s="176"/>
      <c r="F177" s="130"/>
      <c r="G177" s="131"/>
      <c r="H177" s="131"/>
      <c r="I177" s="131"/>
      <c r="J177" s="131"/>
      <c r="K177" s="131"/>
      <c r="L177" s="131"/>
      <c r="M177" s="131"/>
      <c r="N177" s="131"/>
      <c r="O177" s="131"/>
      <c r="P177" s="131"/>
      <c r="Q177" s="131"/>
    </row>
    <row r="178" spans="1:17" s="137" customFormat="1" ht="15" customHeight="1">
      <c r="A178" s="126"/>
      <c r="B178" s="350" t="s">
        <v>959</v>
      </c>
      <c r="C178" s="127"/>
      <c r="D178" s="128"/>
      <c r="E178" s="129"/>
      <c r="G178" s="131"/>
      <c r="H178" s="131"/>
      <c r="I178" s="131"/>
      <c r="J178" s="131"/>
      <c r="K178" s="131"/>
      <c r="L178" s="131"/>
      <c r="M178" s="131"/>
      <c r="N178" s="131"/>
      <c r="O178" s="131"/>
      <c r="P178" s="131"/>
      <c r="Q178" s="131"/>
    </row>
    <row r="179" spans="1:17" s="137" customFormat="1" ht="15" customHeight="1">
      <c r="A179" s="126"/>
      <c r="B179" s="350" t="s">
        <v>960</v>
      </c>
      <c r="C179" s="127"/>
      <c r="D179" s="177"/>
      <c r="E179" s="129"/>
      <c r="G179" s="131"/>
      <c r="H179" s="131"/>
      <c r="I179" s="131"/>
      <c r="J179" s="131"/>
      <c r="K179" s="131"/>
      <c r="L179" s="131"/>
      <c r="M179" s="131"/>
      <c r="N179" s="131"/>
      <c r="O179" s="131"/>
      <c r="P179" s="131"/>
      <c r="Q179" s="131"/>
    </row>
    <row r="180" spans="1:17" s="137" customFormat="1" ht="15" customHeight="1">
      <c r="A180" s="126"/>
      <c r="B180" s="347" t="s">
        <v>961</v>
      </c>
      <c r="C180" s="127">
        <v>21</v>
      </c>
      <c r="D180" s="128" t="s">
        <v>575</v>
      </c>
      <c r="E180" s="129"/>
      <c r="F180" s="417"/>
      <c r="G180" s="131"/>
      <c r="H180" s="131"/>
      <c r="I180" s="131"/>
      <c r="J180" s="131"/>
      <c r="K180" s="131"/>
      <c r="L180" s="131"/>
      <c r="M180" s="131"/>
      <c r="N180" s="131"/>
      <c r="O180" s="131"/>
      <c r="P180" s="131"/>
      <c r="Q180" s="131"/>
    </row>
    <row r="181" spans="1:17" s="137" customFormat="1" ht="15" customHeight="1">
      <c r="A181" s="126"/>
      <c r="B181" s="350"/>
      <c r="C181" s="127"/>
      <c r="D181" s="177"/>
      <c r="E181" s="129"/>
      <c r="G181" s="131"/>
      <c r="H181" s="131"/>
      <c r="I181" s="131"/>
      <c r="J181" s="131"/>
      <c r="K181" s="131"/>
      <c r="L181" s="131"/>
      <c r="M181" s="131"/>
      <c r="N181" s="131"/>
      <c r="O181" s="131"/>
      <c r="P181" s="131"/>
      <c r="Q181" s="131"/>
    </row>
    <row r="182" spans="1:17" s="137" customFormat="1" ht="15" customHeight="1">
      <c r="A182" s="126"/>
      <c r="B182" s="350"/>
      <c r="C182" s="127"/>
      <c r="D182" s="128"/>
      <c r="E182" s="129"/>
      <c r="G182" s="131"/>
      <c r="H182" s="131"/>
      <c r="I182" s="131"/>
      <c r="J182" s="131"/>
      <c r="K182" s="131"/>
      <c r="L182" s="131"/>
      <c r="M182" s="131"/>
      <c r="N182" s="131"/>
      <c r="O182" s="131"/>
      <c r="P182" s="131"/>
      <c r="Q182" s="131"/>
    </row>
    <row r="183" spans="1:17" s="137" customFormat="1" ht="15" customHeight="1">
      <c r="A183" s="126"/>
      <c r="B183" s="351" t="s">
        <v>240</v>
      </c>
      <c r="C183" s="127"/>
      <c r="D183" s="128"/>
      <c r="E183" s="129"/>
      <c r="F183" s="146"/>
      <c r="G183" s="131"/>
      <c r="H183" s="131"/>
      <c r="I183" s="131"/>
      <c r="J183" s="131"/>
      <c r="K183" s="131"/>
      <c r="L183" s="131"/>
      <c r="M183" s="131"/>
      <c r="N183" s="131"/>
      <c r="O183" s="131"/>
      <c r="P183" s="131"/>
      <c r="Q183" s="131"/>
    </row>
    <row r="184" spans="1:17" s="137" customFormat="1" ht="15" customHeight="1" thickBot="1">
      <c r="A184" s="126"/>
      <c r="B184" s="350" t="s">
        <v>64</v>
      </c>
      <c r="C184" s="127"/>
      <c r="D184" s="128"/>
      <c r="E184" s="129"/>
      <c r="F184" s="344"/>
      <c r="G184" s="131"/>
      <c r="H184" s="131"/>
      <c r="I184" s="131"/>
      <c r="J184" s="131"/>
      <c r="K184" s="131"/>
      <c r="L184" s="131"/>
      <c r="M184" s="131"/>
      <c r="N184" s="131"/>
      <c r="O184" s="131"/>
      <c r="P184" s="131"/>
      <c r="Q184" s="131"/>
    </row>
    <row r="185" spans="1:17" s="137" customFormat="1" ht="15" customHeight="1" thickTop="1">
      <c r="A185" s="126"/>
      <c r="B185" s="134"/>
      <c r="C185" s="145"/>
      <c r="D185" s="128"/>
      <c r="E185" s="129"/>
      <c r="G185" s="131"/>
      <c r="H185" s="131"/>
      <c r="I185" s="131"/>
      <c r="J185" s="131"/>
      <c r="K185" s="131"/>
      <c r="L185" s="131"/>
      <c r="M185" s="131"/>
      <c r="N185" s="131"/>
      <c r="O185" s="131"/>
      <c r="P185" s="131"/>
      <c r="Q185" s="131"/>
    </row>
    <row r="186" spans="1:17" s="137" customFormat="1" ht="15" customHeight="1">
      <c r="A186" s="126"/>
      <c r="B186" s="134"/>
      <c r="C186" s="145"/>
      <c r="D186" s="128"/>
      <c r="E186" s="129"/>
      <c r="G186" s="131"/>
      <c r="H186" s="131"/>
      <c r="I186" s="131"/>
      <c r="J186" s="131"/>
      <c r="K186" s="131"/>
      <c r="L186" s="131"/>
      <c r="M186" s="131"/>
      <c r="N186" s="131"/>
      <c r="O186" s="131"/>
      <c r="P186" s="131"/>
      <c r="Q186" s="131"/>
    </row>
    <row r="187" spans="1:17" s="137" customFormat="1" ht="15" customHeight="1">
      <c r="A187" s="126"/>
      <c r="B187" s="134"/>
      <c r="C187" s="145"/>
      <c r="D187" s="128"/>
      <c r="E187" s="129"/>
      <c r="G187" s="131"/>
      <c r="H187" s="131"/>
      <c r="I187" s="131"/>
      <c r="J187" s="131"/>
      <c r="K187" s="131"/>
      <c r="L187" s="131"/>
      <c r="M187" s="131"/>
      <c r="N187" s="131"/>
      <c r="O187" s="131"/>
      <c r="P187" s="131"/>
      <c r="Q187" s="131"/>
    </row>
    <row r="188" spans="1:17" s="137" customFormat="1" ht="15" customHeight="1">
      <c r="A188" s="126"/>
      <c r="B188" s="134"/>
      <c r="C188" s="145"/>
      <c r="D188" s="128"/>
      <c r="E188" s="129"/>
      <c r="G188" s="131"/>
      <c r="H188" s="131"/>
      <c r="I188" s="131"/>
      <c r="J188" s="131"/>
      <c r="K188" s="131"/>
      <c r="L188" s="131"/>
      <c r="M188" s="131"/>
      <c r="N188" s="131"/>
      <c r="O188" s="131"/>
      <c r="P188" s="131"/>
      <c r="Q188" s="131"/>
    </row>
    <row r="189" spans="1:17" s="137" customFormat="1" ht="15" customHeight="1">
      <c r="A189" s="126"/>
      <c r="B189" s="134"/>
      <c r="C189" s="145"/>
      <c r="D189" s="128"/>
      <c r="E189" s="129"/>
      <c r="G189" s="131"/>
      <c r="H189" s="131"/>
      <c r="I189" s="131"/>
      <c r="J189" s="131"/>
      <c r="K189" s="131"/>
      <c r="L189" s="131"/>
      <c r="M189" s="131"/>
      <c r="N189" s="131"/>
      <c r="O189" s="131"/>
      <c r="P189" s="131"/>
      <c r="Q189" s="131"/>
    </row>
    <row r="190" spans="1:17" s="137" customFormat="1" ht="15" customHeight="1">
      <c r="A190" s="126"/>
      <c r="B190" s="134"/>
      <c r="C190" s="145"/>
      <c r="D190" s="128"/>
      <c r="E190" s="129"/>
      <c r="G190" s="131"/>
      <c r="H190" s="131"/>
      <c r="I190" s="131"/>
      <c r="J190" s="131"/>
      <c r="K190" s="131"/>
      <c r="L190" s="131"/>
      <c r="M190" s="131"/>
      <c r="N190" s="131"/>
      <c r="O190" s="131"/>
      <c r="P190" s="131"/>
      <c r="Q190" s="131"/>
    </row>
    <row r="191" spans="1:17" s="137" customFormat="1" ht="15" customHeight="1">
      <c r="A191" s="126"/>
      <c r="B191" s="134"/>
      <c r="C191" s="145"/>
      <c r="D191" s="128"/>
      <c r="E191" s="129"/>
      <c r="G191" s="131"/>
      <c r="H191" s="131"/>
      <c r="I191" s="131"/>
      <c r="J191" s="131"/>
      <c r="K191" s="131"/>
      <c r="L191" s="131"/>
      <c r="M191" s="131"/>
      <c r="N191" s="131"/>
      <c r="O191" s="131"/>
      <c r="P191" s="131"/>
      <c r="Q191" s="131"/>
    </row>
    <row r="192" spans="1:17" s="137" customFormat="1" ht="15" customHeight="1">
      <c r="A192" s="126"/>
      <c r="B192" s="134"/>
      <c r="C192" s="145"/>
      <c r="D192" s="128"/>
      <c r="E192" s="129"/>
      <c r="G192" s="131"/>
      <c r="H192" s="131"/>
      <c r="I192" s="131"/>
      <c r="J192" s="131"/>
      <c r="K192" s="131"/>
      <c r="L192" s="131"/>
      <c r="M192" s="131"/>
      <c r="N192" s="131"/>
      <c r="O192" s="131"/>
      <c r="P192" s="131"/>
      <c r="Q192" s="131"/>
    </row>
    <row r="193" spans="1:17" s="137" customFormat="1" ht="15" customHeight="1">
      <c r="A193" s="126"/>
      <c r="B193" s="134"/>
      <c r="C193" s="145"/>
      <c r="D193" s="128"/>
      <c r="E193" s="129"/>
      <c r="G193" s="131"/>
      <c r="H193" s="131"/>
      <c r="I193" s="131"/>
      <c r="J193" s="131"/>
      <c r="K193" s="131"/>
      <c r="L193" s="131"/>
      <c r="M193" s="131"/>
      <c r="N193" s="131"/>
      <c r="O193" s="131"/>
      <c r="P193" s="131"/>
      <c r="Q193" s="131"/>
    </row>
    <row r="194" spans="1:17" s="137" customFormat="1" ht="15" customHeight="1">
      <c r="A194" s="126"/>
      <c r="B194" s="134"/>
      <c r="C194" s="145"/>
      <c r="D194" s="128"/>
      <c r="E194" s="129"/>
      <c r="G194" s="131"/>
      <c r="H194" s="131"/>
      <c r="I194" s="131"/>
      <c r="J194" s="131"/>
      <c r="K194" s="131"/>
      <c r="L194" s="131"/>
      <c r="M194" s="131"/>
      <c r="N194" s="131"/>
      <c r="O194" s="131"/>
      <c r="P194" s="131"/>
      <c r="Q194" s="131"/>
    </row>
    <row r="195" spans="1:17" s="137" customFormat="1" ht="15" customHeight="1">
      <c r="A195" s="126"/>
      <c r="B195" s="134"/>
      <c r="C195" s="145"/>
      <c r="D195" s="128"/>
      <c r="E195" s="129"/>
      <c r="G195" s="131"/>
      <c r="H195" s="131"/>
      <c r="I195" s="131"/>
      <c r="J195" s="131"/>
      <c r="K195" s="131"/>
      <c r="L195" s="131"/>
      <c r="M195" s="131"/>
      <c r="N195" s="131"/>
      <c r="O195" s="131"/>
      <c r="P195" s="131"/>
      <c r="Q195" s="131"/>
    </row>
    <row r="196" spans="1:17" s="137" customFormat="1" ht="15" customHeight="1">
      <c r="A196" s="126"/>
      <c r="B196" s="134"/>
      <c r="C196" s="145"/>
      <c r="D196" s="128"/>
      <c r="E196" s="129"/>
      <c r="G196" s="131"/>
      <c r="H196" s="131"/>
      <c r="I196" s="131"/>
      <c r="J196" s="131"/>
      <c r="K196" s="131"/>
      <c r="L196" s="131"/>
      <c r="M196" s="131"/>
      <c r="N196" s="131"/>
      <c r="O196" s="131"/>
      <c r="P196" s="131"/>
      <c r="Q196" s="131"/>
    </row>
    <row r="197" spans="1:17" s="137" customFormat="1" ht="15" customHeight="1">
      <c r="A197" s="126"/>
      <c r="B197" s="134"/>
      <c r="C197" s="145"/>
      <c r="D197" s="128"/>
      <c r="E197" s="129"/>
      <c r="G197" s="131"/>
      <c r="H197" s="131"/>
      <c r="I197" s="131"/>
      <c r="J197" s="131"/>
      <c r="K197" s="131"/>
      <c r="L197" s="131"/>
      <c r="M197" s="131"/>
      <c r="N197" s="131"/>
      <c r="O197" s="131"/>
      <c r="P197" s="131"/>
      <c r="Q197" s="131"/>
    </row>
    <row r="198" spans="1:17" s="137" customFormat="1" ht="15" customHeight="1">
      <c r="A198" s="126"/>
      <c r="B198" s="134"/>
      <c r="C198" s="145"/>
      <c r="D198" s="128"/>
      <c r="E198" s="129"/>
      <c r="G198" s="131"/>
      <c r="H198" s="131"/>
      <c r="I198" s="131"/>
      <c r="J198" s="131"/>
      <c r="K198" s="131"/>
      <c r="L198" s="131"/>
      <c r="M198" s="131"/>
      <c r="N198" s="131"/>
      <c r="O198" s="131"/>
      <c r="P198" s="131"/>
      <c r="Q198" s="131"/>
    </row>
    <row r="199" spans="1:17" s="137" customFormat="1" ht="15" customHeight="1">
      <c r="A199" s="126"/>
      <c r="B199" s="134"/>
      <c r="C199" s="145"/>
      <c r="D199" s="128"/>
      <c r="E199" s="129"/>
      <c r="G199" s="131"/>
      <c r="H199" s="131"/>
      <c r="I199" s="131"/>
      <c r="J199" s="131"/>
      <c r="K199" s="131"/>
      <c r="L199" s="131"/>
      <c r="M199" s="131"/>
      <c r="N199" s="131"/>
      <c r="O199" s="131"/>
      <c r="P199" s="131"/>
      <c r="Q199" s="131"/>
    </row>
    <row r="200" spans="1:17" s="137" customFormat="1" ht="15" customHeight="1">
      <c r="A200" s="126"/>
      <c r="B200" s="134"/>
      <c r="C200" s="145"/>
      <c r="D200" s="128"/>
      <c r="E200" s="129"/>
      <c r="G200" s="131"/>
      <c r="H200" s="131"/>
      <c r="I200" s="131"/>
      <c r="J200" s="131"/>
      <c r="K200" s="131"/>
      <c r="L200" s="131"/>
      <c r="M200" s="131"/>
      <c r="N200" s="131"/>
      <c r="O200" s="131"/>
      <c r="P200" s="131"/>
      <c r="Q200" s="131"/>
    </row>
    <row r="201" spans="1:17" s="137" customFormat="1" ht="15" customHeight="1">
      <c r="A201" s="126"/>
      <c r="B201" s="134"/>
      <c r="C201" s="145"/>
      <c r="D201" s="128"/>
      <c r="E201" s="129"/>
      <c r="G201" s="131"/>
      <c r="H201" s="131"/>
      <c r="I201" s="131"/>
      <c r="J201" s="131"/>
      <c r="K201" s="131"/>
      <c r="L201" s="131"/>
      <c r="M201" s="131"/>
      <c r="N201" s="131"/>
      <c r="O201" s="131"/>
      <c r="P201" s="131"/>
      <c r="Q201" s="131"/>
    </row>
    <row r="202" spans="1:17" s="137" customFormat="1" ht="15" customHeight="1">
      <c r="A202" s="126"/>
      <c r="B202" s="134"/>
      <c r="C202" s="145"/>
      <c r="D202" s="128"/>
      <c r="E202" s="129"/>
      <c r="G202" s="131"/>
      <c r="H202" s="131"/>
      <c r="I202" s="131"/>
      <c r="J202" s="131"/>
      <c r="K202" s="131"/>
      <c r="L202" s="131"/>
      <c r="M202" s="131"/>
      <c r="N202" s="131"/>
      <c r="O202" s="131"/>
      <c r="P202" s="131"/>
      <c r="Q202" s="131"/>
    </row>
    <row r="203" spans="1:17" s="137" customFormat="1" ht="15" customHeight="1">
      <c r="A203" s="126"/>
      <c r="B203" s="134"/>
      <c r="C203" s="145"/>
      <c r="D203" s="128"/>
      <c r="E203" s="129"/>
      <c r="G203" s="131"/>
      <c r="H203" s="131"/>
      <c r="I203" s="131"/>
      <c r="J203" s="131"/>
      <c r="K203" s="131"/>
      <c r="L203" s="131"/>
      <c r="M203" s="131"/>
      <c r="N203" s="131"/>
      <c r="O203" s="131"/>
      <c r="P203" s="131"/>
      <c r="Q203" s="131"/>
    </row>
    <row r="204" spans="1:17" s="137" customFormat="1" ht="15" customHeight="1">
      <c r="A204" s="126"/>
      <c r="B204" s="134"/>
      <c r="C204" s="145"/>
      <c r="D204" s="128"/>
      <c r="E204" s="129"/>
      <c r="G204" s="131"/>
      <c r="H204" s="131"/>
      <c r="I204" s="131"/>
      <c r="J204" s="131"/>
      <c r="K204" s="131"/>
      <c r="L204" s="131"/>
      <c r="M204" s="131"/>
      <c r="N204" s="131"/>
      <c r="O204" s="131"/>
      <c r="P204" s="131"/>
      <c r="Q204" s="131"/>
    </row>
    <row r="205" spans="1:17" s="137" customFormat="1" ht="15" customHeight="1">
      <c r="A205" s="126"/>
      <c r="B205" s="134"/>
      <c r="C205" s="145"/>
      <c r="D205" s="128"/>
      <c r="E205" s="129"/>
      <c r="G205" s="131"/>
      <c r="H205" s="131"/>
      <c r="I205" s="131"/>
      <c r="J205" s="131"/>
      <c r="K205" s="131"/>
      <c r="L205" s="131"/>
      <c r="M205" s="131"/>
      <c r="N205" s="131"/>
      <c r="O205" s="131"/>
      <c r="P205" s="131"/>
      <c r="Q205" s="131"/>
    </row>
    <row r="206" spans="1:17" s="137" customFormat="1" ht="15" customHeight="1">
      <c r="A206" s="126"/>
      <c r="B206" s="134"/>
      <c r="C206" s="145"/>
      <c r="D206" s="128"/>
      <c r="E206" s="129"/>
      <c r="G206" s="131"/>
      <c r="H206" s="131"/>
      <c r="I206" s="131"/>
      <c r="J206" s="131"/>
      <c r="K206" s="131"/>
      <c r="L206" s="131"/>
      <c r="M206" s="131"/>
      <c r="N206" s="131"/>
      <c r="O206" s="131"/>
      <c r="P206" s="131"/>
      <c r="Q206" s="131"/>
    </row>
    <row r="207" spans="1:17" s="137" customFormat="1" ht="15" customHeight="1">
      <c r="A207" s="126"/>
      <c r="B207" s="134"/>
      <c r="C207" s="145"/>
      <c r="D207" s="128"/>
      <c r="E207" s="129"/>
      <c r="G207" s="131"/>
      <c r="H207" s="131"/>
      <c r="I207" s="131"/>
      <c r="J207" s="131"/>
      <c r="K207" s="131"/>
      <c r="L207" s="131"/>
      <c r="M207" s="131"/>
      <c r="N207" s="131"/>
      <c r="O207" s="131"/>
      <c r="P207" s="131"/>
      <c r="Q207" s="131"/>
    </row>
    <row r="208" spans="1:17" s="137" customFormat="1" ht="15" customHeight="1">
      <c r="A208" s="126"/>
      <c r="B208" s="134"/>
      <c r="C208" s="145"/>
      <c r="D208" s="128"/>
      <c r="E208" s="129"/>
      <c r="G208" s="131"/>
      <c r="H208" s="131"/>
      <c r="I208" s="131"/>
      <c r="J208" s="131"/>
      <c r="K208" s="131"/>
      <c r="L208" s="131"/>
      <c r="M208" s="131"/>
      <c r="N208" s="131"/>
      <c r="O208" s="131"/>
      <c r="P208" s="131"/>
      <c r="Q208" s="131"/>
    </row>
    <row r="209" spans="1:17" s="137" customFormat="1" ht="15" customHeight="1">
      <c r="A209" s="126"/>
      <c r="B209" s="134"/>
      <c r="C209" s="145"/>
      <c r="D209" s="128"/>
      <c r="E209" s="129"/>
      <c r="G209" s="131"/>
      <c r="H209" s="131"/>
      <c r="I209" s="131"/>
      <c r="J209" s="131"/>
      <c r="K209" s="131"/>
      <c r="L209" s="131"/>
      <c r="M209" s="131"/>
      <c r="N209" s="131"/>
      <c r="O209" s="131"/>
      <c r="P209" s="131"/>
      <c r="Q209" s="131"/>
    </row>
    <row r="210" spans="1:17" s="137" customFormat="1" ht="15" customHeight="1">
      <c r="A210" s="126"/>
      <c r="B210" s="134"/>
      <c r="C210" s="145"/>
      <c r="D210" s="128"/>
      <c r="E210" s="129"/>
      <c r="G210" s="131"/>
      <c r="H210" s="131"/>
      <c r="I210" s="131"/>
      <c r="J210" s="131"/>
      <c r="K210" s="131"/>
      <c r="L210" s="131"/>
      <c r="M210" s="131"/>
      <c r="N210" s="131"/>
      <c r="O210" s="131"/>
      <c r="P210" s="131"/>
      <c r="Q210" s="131"/>
    </row>
    <row r="211" spans="1:17" s="137" customFormat="1" ht="15" customHeight="1">
      <c r="A211" s="126"/>
      <c r="B211" s="134"/>
      <c r="C211" s="145"/>
      <c r="D211" s="128"/>
      <c r="E211" s="129"/>
      <c r="G211" s="131"/>
      <c r="H211" s="131"/>
      <c r="I211" s="131"/>
      <c r="J211" s="131"/>
      <c r="K211" s="131"/>
      <c r="L211" s="131"/>
      <c r="M211" s="131"/>
      <c r="N211" s="131"/>
      <c r="O211" s="131"/>
      <c r="P211" s="131"/>
      <c r="Q211" s="131"/>
    </row>
    <row r="212" spans="1:17" s="137" customFormat="1" ht="15" customHeight="1">
      <c r="A212" s="126"/>
      <c r="B212" s="134"/>
      <c r="C212" s="145"/>
      <c r="D212" s="128"/>
      <c r="E212" s="129"/>
      <c r="G212" s="131"/>
      <c r="H212" s="131"/>
      <c r="I212" s="131"/>
      <c r="J212" s="131"/>
      <c r="K212" s="131"/>
      <c r="L212" s="131"/>
      <c r="M212" s="131"/>
      <c r="N212" s="131"/>
      <c r="O212" s="131"/>
      <c r="P212" s="131"/>
      <c r="Q212" s="131"/>
    </row>
    <row r="213" spans="1:17" s="137" customFormat="1" ht="15" customHeight="1">
      <c r="A213" s="126"/>
      <c r="B213" s="134"/>
      <c r="C213" s="145"/>
      <c r="D213" s="128"/>
      <c r="E213" s="129"/>
      <c r="G213" s="131"/>
      <c r="H213" s="131"/>
      <c r="I213" s="131"/>
      <c r="J213" s="131"/>
      <c r="K213" s="131"/>
      <c r="L213" s="131"/>
      <c r="M213" s="131"/>
      <c r="N213" s="131"/>
      <c r="O213" s="131"/>
      <c r="P213" s="131"/>
      <c r="Q213" s="131"/>
    </row>
    <row r="214" spans="1:17" s="137" customFormat="1" ht="15" customHeight="1">
      <c r="A214" s="126"/>
      <c r="B214" s="134"/>
      <c r="C214" s="145"/>
      <c r="D214" s="128"/>
      <c r="E214" s="129"/>
      <c r="G214" s="131"/>
      <c r="H214" s="131"/>
      <c r="I214" s="131"/>
      <c r="J214" s="131"/>
      <c r="K214" s="131"/>
      <c r="L214" s="131"/>
      <c r="M214" s="131"/>
      <c r="N214" s="131"/>
      <c r="O214" s="131"/>
      <c r="P214" s="131"/>
      <c r="Q214" s="131"/>
    </row>
    <row r="215" spans="1:17" s="137" customFormat="1" ht="15" customHeight="1">
      <c r="A215" s="126"/>
      <c r="B215" s="134"/>
      <c r="C215" s="145"/>
      <c r="D215" s="128"/>
      <c r="E215" s="129"/>
      <c r="G215" s="131"/>
      <c r="H215" s="131"/>
      <c r="I215" s="131"/>
      <c r="J215" s="131"/>
      <c r="K215" s="131"/>
      <c r="L215" s="131"/>
      <c r="M215" s="131"/>
      <c r="N215" s="131"/>
      <c r="O215" s="131"/>
      <c r="P215" s="131"/>
      <c r="Q215" s="131"/>
    </row>
    <row r="216" spans="1:17" s="137" customFormat="1" ht="15" customHeight="1">
      <c r="A216" s="126"/>
      <c r="B216" s="134"/>
      <c r="C216" s="145"/>
      <c r="D216" s="128"/>
      <c r="E216" s="129"/>
      <c r="G216" s="131"/>
      <c r="H216" s="131"/>
      <c r="I216" s="131"/>
      <c r="J216" s="131"/>
      <c r="K216" s="131"/>
      <c r="L216" s="131"/>
      <c r="M216" s="131"/>
      <c r="N216" s="131"/>
      <c r="O216" s="131"/>
      <c r="P216" s="131"/>
      <c r="Q216" s="131"/>
    </row>
    <row r="217" spans="1:17" s="137" customFormat="1" ht="15" customHeight="1">
      <c r="A217" s="126"/>
      <c r="B217" s="134"/>
      <c r="C217" s="145"/>
      <c r="D217" s="128"/>
      <c r="E217" s="129"/>
      <c r="G217" s="131"/>
      <c r="H217" s="131"/>
      <c r="I217" s="131"/>
      <c r="J217" s="131"/>
      <c r="K217" s="131"/>
      <c r="L217" s="131"/>
      <c r="M217" s="131"/>
      <c r="N217" s="131"/>
      <c r="O217" s="131"/>
      <c r="P217" s="131"/>
      <c r="Q217" s="131"/>
    </row>
    <row r="218" spans="1:17" s="137" customFormat="1" ht="15" customHeight="1">
      <c r="A218" s="126"/>
      <c r="B218" s="134"/>
      <c r="C218" s="145"/>
      <c r="D218" s="128"/>
      <c r="E218" s="129"/>
      <c r="G218" s="131"/>
      <c r="H218" s="131"/>
      <c r="I218" s="131"/>
      <c r="J218" s="131"/>
      <c r="K218" s="131"/>
      <c r="L218" s="131"/>
      <c r="M218" s="131"/>
      <c r="N218" s="131"/>
      <c r="O218" s="131"/>
      <c r="P218" s="131"/>
      <c r="Q218" s="131"/>
    </row>
    <row r="219" spans="1:17" s="137" customFormat="1" ht="15" customHeight="1">
      <c r="A219" s="126"/>
      <c r="B219" s="134"/>
      <c r="C219" s="145"/>
      <c r="D219" s="128"/>
      <c r="E219" s="129"/>
      <c r="G219" s="131"/>
      <c r="H219" s="131"/>
      <c r="I219" s="131"/>
      <c r="J219" s="131"/>
      <c r="K219" s="131"/>
      <c r="L219" s="131"/>
      <c r="M219" s="131"/>
      <c r="N219" s="131"/>
      <c r="O219" s="131"/>
      <c r="P219" s="131"/>
      <c r="Q219" s="131"/>
    </row>
    <row r="220" spans="1:17" s="137" customFormat="1" ht="15" customHeight="1">
      <c r="A220" s="126"/>
      <c r="B220" s="134"/>
      <c r="C220" s="145"/>
      <c r="D220" s="128"/>
      <c r="E220" s="129"/>
      <c r="G220" s="131"/>
      <c r="H220" s="131"/>
      <c r="I220" s="131"/>
      <c r="J220" s="131"/>
      <c r="K220" s="131"/>
      <c r="L220" s="131"/>
      <c r="M220" s="131"/>
      <c r="N220" s="131"/>
      <c r="O220" s="131"/>
      <c r="P220" s="131"/>
      <c r="Q220" s="131"/>
    </row>
    <row r="221" spans="1:17" s="137" customFormat="1" ht="15" customHeight="1">
      <c r="A221" s="126"/>
      <c r="B221" s="134"/>
      <c r="C221" s="145"/>
      <c r="D221" s="128"/>
      <c r="E221" s="129"/>
      <c r="G221" s="131"/>
      <c r="H221" s="131"/>
      <c r="I221" s="131"/>
      <c r="J221" s="131"/>
      <c r="K221" s="131"/>
      <c r="L221" s="131"/>
      <c r="M221" s="131"/>
      <c r="N221" s="131"/>
      <c r="O221" s="131"/>
      <c r="P221" s="131"/>
      <c r="Q221" s="131"/>
    </row>
    <row r="222" spans="1:17" ht="15" customHeight="1">
      <c r="E222" s="129"/>
    </row>
    <row r="223" spans="1:17" ht="15" customHeight="1">
      <c r="E223" s="129"/>
    </row>
    <row r="224" spans="1:17" ht="15" customHeight="1" thickBot="1">
      <c r="E224" s="129"/>
    </row>
    <row r="225" spans="1:17" ht="15.75" customHeight="1" thickTop="1">
      <c r="A225" s="149"/>
      <c r="B225" s="150"/>
      <c r="C225" s="151"/>
      <c r="D225" s="149"/>
      <c r="E225" s="152"/>
      <c r="F225" s="153"/>
    </row>
    <row r="226" spans="1:17" s="172" customFormat="1" ht="15" customHeight="1">
      <c r="A226" s="404"/>
      <c r="B226" s="405"/>
      <c r="C226" s="406"/>
      <c r="D226" s="407"/>
      <c r="E226" s="408"/>
      <c r="F226" s="162"/>
    </row>
    <row r="227" spans="1:17" ht="15" customHeight="1">
      <c r="B227" s="180" t="s">
        <v>241</v>
      </c>
    </row>
    <row r="228" spans="1:17" ht="15" customHeight="1">
      <c r="A228" s="168"/>
      <c r="B228" s="208" t="s">
        <v>542</v>
      </c>
      <c r="C228" s="209"/>
      <c r="D228" s="178"/>
      <c r="E228" s="210"/>
    </row>
    <row r="229" spans="1:17" ht="15" customHeight="1">
      <c r="B229" s="182"/>
    </row>
    <row r="230" spans="1:17" ht="194.25" customHeight="1">
      <c r="B230" s="402" t="s">
        <v>1468</v>
      </c>
    </row>
    <row r="231" spans="1:17" ht="15" customHeight="1"/>
    <row r="232" spans="1:17" ht="45" customHeight="1">
      <c r="A232" s="409" t="s">
        <v>49</v>
      </c>
      <c r="B232" s="391" t="s">
        <v>1469</v>
      </c>
      <c r="C232" s="145">
        <v>4</v>
      </c>
      <c r="D232" s="128" t="s">
        <v>575</v>
      </c>
      <c r="F232" s="417"/>
    </row>
    <row r="233" spans="1:17" ht="15" customHeight="1">
      <c r="A233" s="409"/>
      <c r="B233" s="391"/>
      <c r="F233" s="417"/>
    </row>
    <row r="234" spans="1:17" ht="63.75" customHeight="1">
      <c r="A234" s="409" t="s">
        <v>50</v>
      </c>
      <c r="B234" s="391" t="s">
        <v>1470</v>
      </c>
      <c r="C234" s="145">
        <v>10</v>
      </c>
      <c r="D234" s="128" t="s">
        <v>575</v>
      </c>
      <c r="F234" s="417"/>
    </row>
    <row r="235" spans="1:17" ht="15" customHeight="1">
      <c r="B235" s="133"/>
      <c r="F235" s="417"/>
    </row>
    <row r="236" spans="1:17" ht="136.5" customHeight="1">
      <c r="B236" s="402" t="s">
        <v>1471</v>
      </c>
      <c r="F236" s="417"/>
    </row>
    <row r="237" spans="1:17" ht="15" customHeight="1">
      <c r="F237" s="417"/>
    </row>
    <row r="238" spans="1:17" s="160" customFormat="1" ht="36" customHeight="1">
      <c r="A238" s="409" t="s">
        <v>52</v>
      </c>
      <c r="B238" s="391" t="s">
        <v>1472</v>
      </c>
      <c r="C238" s="403">
        <v>17</v>
      </c>
      <c r="D238" s="128" t="s">
        <v>575</v>
      </c>
      <c r="F238" s="417"/>
      <c r="G238" s="131"/>
      <c r="H238" s="131"/>
      <c r="I238" s="131"/>
      <c r="J238" s="131"/>
      <c r="K238" s="131"/>
      <c r="L238" s="131"/>
      <c r="M238" s="131"/>
      <c r="N238" s="131"/>
      <c r="O238" s="131"/>
      <c r="P238" s="131"/>
      <c r="Q238" s="131"/>
    </row>
    <row r="239" spans="1:17" s="160" customFormat="1" ht="15" customHeight="1">
      <c r="A239" s="409"/>
      <c r="B239" s="391"/>
      <c r="C239" s="403"/>
      <c r="D239" s="128"/>
      <c r="F239" s="417"/>
      <c r="G239" s="131"/>
      <c r="H239" s="131"/>
      <c r="I239" s="131"/>
      <c r="J239" s="131"/>
      <c r="K239" s="131"/>
      <c r="L239" s="131"/>
      <c r="M239" s="131"/>
      <c r="N239" s="131"/>
      <c r="O239" s="131"/>
      <c r="P239" s="131"/>
      <c r="Q239" s="131"/>
    </row>
    <row r="240" spans="1:17" s="160" customFormat="1" ht="59.25" customHeight="1">
      <c r="A240" s="409" t="s">
        <v>53</v>
      </c>
      <c r="B240" s="391" t="s">
        <v>1473</v>
      </c>
      <c r="C240" s="403">
        <v>22</v>
      </c>
      <c r="D240" s="128" t="s">
        <v>575</v>
      </c>
      <c r="F240" s="417"/>
      <c r="G240" s="131"/>
      <c r="H240" s="131"/>
      <c r="I240" s="131"/>
      <c r="J240" s="131"/>
      <c r="K240" s="131"/>
      <c r="L240" s="131"/>
      <c r="M240" s="131"/>
      <c r="N240" s="131"/>
      <c r="O240" s="131"/>
      <c r="P240" s="131"/>
      <c r="Q240" s="131"/>
    </row>
    <row r="241" spans="1:17" s="160" customFormat="1" ht="15" customHeight="1">
      <c r="A241" s="409"/>
      <c r="B241" s="391"/>
      <c r="C241" s="403"/>
      <c r="D241" s="128"/>
      <c r="F241" s="417"/>
      <c r="G241" s="131"/>
      <c r="H241" s="131"/>
      <c r="I241" s="131"/>
      <c r="J241" s="131"/>
      <c r="K241" s="131"/>
      <c r="L241" s="131"/>
      <c r="M241" s="131"/>
      <c r="N241" s="131"/>
      <c r="O241" s="131"/>
      <c r="P241" s="131"/>
      <c r="Q241" s="131"/>
    </row>
    <row r="242" spans="1:17" s="160" customFormat="1" ht="66" customHeight="1">
      <c r="A242" s="409" t="s">
        <v>54</v>
      </c>
      <c r="B242" s="391" t="s">
        <v>1474</v>
      </c>
      <c r="C242" s="403">
        <v>15</v>
      </c>
      <c r="D242" s="128" t="s">
        <v>575</v>
      </c>
      <c r="F242" s="417"/>
      <c r="G242" s="131"/>
      <c r="H242" s="131"/>
      <c r="I242" s="131"/>
      <c r="J242" s="131"/>
      <c r="K242" s="131"/>
      <c r="L242" s="131"/>
      <c r="M242" s="131"/>
      <c r="N242" s="131"/>
      <c r="O242" s="131"/>
      <c r="P242" s="131"/>
      <c r="Q242" s="131"/>
    </row>
    <row r="243" spans="1:17" s="160" customFormat="1" ht="15" customHeight="1">
      <c r="A243" s="126"/>
      <c r="B243" s="139"/>
      <c r="C243" s="145"/>
      <c r="D243" s="128"/>
      <c r="F243" s="417"/>
      <c r="G243" s="131"/>
      <c r="H243" s="131"/>
      <c r="I243" s="131"/>
      <c r="J243" s="131"/>
      <c r="K243" s="131"/>
      <c r="L243" s="131"/>
      <c r="M243" s="131"/>
      <c r="N243" s="131"/>
      <c r="O243" s="131"/>
      <c r="P243" s="131"/>
      <c r="Q243" s="131"/>
    </row>
    <row r="244" spans="1:17" s="160" customFormat="1" ht="15" customHeight="1">
      <c r="A244" s="126"/>
      <c r="B244" s="139"/>
      <c r="C244" s="145"/>
      <c r="D244" s="128"/>
      <c r="F244" s="418"/>
      <c r="G244" s="131"/>
      <c r="H244" s="131"/>
      <c r="I244" s="131"/>
      <c r="J244" s="131"/>
      <c r="K244" s="131"/>
      <c r="L244" s="131"/>
      <c r="M244" s="131"/>
      <c r="N244" s="131"/>
      <c r="O244" s="131"/>
      <c r="P244" s="131"/>
      <c r="Q244" s="131"/>
    </row>
    <row r="245" spans="1:17" s="160" customFormat="1" ht="15" customHeight="1">
      <c r="A245" s="126"/>
      <c r="B245" s="139"/>
      <c r="C245" s="145"/>
      <c r="D245" s="128"/>
      <c r="F245" s="418"/>
      <c r="G245" s="131"/>
      <c r="H245" s="131"/>
      <c r="I245" s="131"/>
      <c r="J245" s="131"/>
      <c r="K245" s="131"/>
      <c r="L245" s="131"/>
      <c r="M245" s="131"/>
      <c r="N245" s="131"/>
      <c r="O245" s="131"/>
      <c r="P245" s="131"/>
      <c r="Q245" s="131"/>
    </row>
    <row r="246" spans="1:17" s="160" customFormat="1" ht="15" customHeight="1">
      <c r="A246" s="126"/>
      <c r="B246" s="134"/>
      <c r="C246" s="145"/>
      <c r="D246" s="128"/>
      <c r="F246" s="137"/>
      <c r="G246" s="131"/>
      <c r="H246" s="131"/>
      <c r="I246" s="131"/>
      <c r="J246" s="131"/>
      <c r="K246" s="131"/>
      <c r="L246" s="131"/>
      <c r="M246" s="131"/>
      <c r="N246" s="131"/>
      <c r="O246" s="131"/>
      <c r="P246" s="131"/>
      <c r="Q246" s="131"/>
    </row>
    <row r="247" spans="1:17" s="160" customFormat="1" ht="15" customHeight="1">
      <c r="A247" s="126"/>
      <c r="B247" s="134"/>
      <c r="C247" s="145"/>
      <c r="D247" s="128"/>
      <c r="F247" s="137"/>
      <c r="G247" s="131"/>
      <c r="H247" s="131"/>
      <c r="I247" s="131"/>
      <c r="J247" s="131"/>
      <c r="K247" s="131"/>
      <c r="L247" s="131"/>
      <c r="M247" s="131"/>
      <c r="N247" s="131"/>
      <c r="O247" s="131"/>
      <c r="P247" s="131"/>
      <c r="Q247" s="131"/>
    </row>
    <row r="248" spans="1:17" s="160" customFormat="1" ht="15" customHeight="1">
      <c r="A248" s="126"/>
      <c r="B248" s="147" t="s">
        <v>1481</v>
      </c>
      <c r="C248" s="145"/>
      <c r="D248" s="128"/>
      <c r="F248" s="137"/>
      <c r="G248" s="131"/>
      <c r="H248" s="131"/>
      <c r="I248" s="131"/>
      <c r="J248" s="131"/>
      <c r="K248" s="131"/>
      <c r="L248" s="131"/>
      <c r="M248" s="131"/>
      <c r="N248" s="131"/>
      <c r="O248" s="131"/>
      <c r="P248" s="131"/>
      <c r="Q248" s="131"/>
    </row>
    <row r="249" spans="1:17" s="160" customFormat="1" ht="15" customHeight="1">
      <c r="A249" s="327"/>
      <c r="B249" s="331"/>
      <c r="C249" s="328"/>
      <c r="D249" s="329"/>
      <c r="E249" s="330"/>
      <c r="F249" s="326"/>
      <c r="G249" s="131"/>
      <c r="H249" s="131"/>
      <c r="I249" s="131"/>
      <c r="J249" s="131"/>
      <c r="K249" s="131"/>
      <c r="L249" s="131"/>
      <c r="M249" s="131"/>
      <c r="N249" s="131"/>
      <c r="O249" s="131"/>
      <c r="P249" s="131"/>
      <c r="Q249" s="131"/>
    </row>
    <row r="250" spans="1:17" s="160" customFormat="1" ht="15" customHeight="1">
      <c r="A250" s="126"/>
      <c r="B250" s="134"/>
      <c r="C250" s="145"/>
      <c r="D250" s="128"/>
      <c r="F250" s="137"/>
      <c r="G250" s="131"/>
      <c r="H250" s="131"/>
      <c r="I250" s="131"/>
      <c r="J250" s="131"/>
      <c r="K250" s="131"/>
      <c r="L250" s="131"/>
      <c r="M250" s="131"/>
      <c r="N250" s="131"/>
      <c r="O250" s="131"/>
      <c r="P250" s="131"/>
      <c r="Q250" s="131"/>
    </row>
    <row r="251" spans="1:17" s="160" customFormat="1" ht="15" customHeight="1">
      <c r="A251" s="126"/>
      <c r="B251" s="147" t="s">
        <v>1482</v>
      </c>
      <c r="C251" s="145"/>
      <c r="D251" s="128"/>
      <c r="F251" s="137"/>
      <c r="G251" s="131"/>
      <c r="H251" s="131"/>
      <c r="I251" s="131"/>
      <c r="J251" s="131"/>
      <c r="K251" s="131"/>
      <c r="L251" s="131"/>
      <c r="M251" s="131"/>
      <c r="N251" s="131"/>
      <c r="O251" s="131"/>
      <c r="P251" s="131"/>
      <c r="Q251" s="131"/>
    </row>
    <row r="252" spans="1:17" s="160" customFormat="1" ht="15" customHeight="1">
      <c r="A252" s="126"/>
      <c r="B252" s="134"/>
      <c r="C252" s="145"/>
      <c r="D252" s="128"/>
      <c r="F252" s="137"/>
      <c r="G252" s="131"/>
      <c r="H252" s="131"/>
      <c r="I252" s="131"/>
      <c r="J252" s="131"/>
      <c r="K252" s="131"/>
      <c r="L252" s="131"/>
      <c r="M252" s="131"/>
      <c r="N252" s="131"/>
      <c r="O252" s="131"/>
      <c r="P252" s="131"/>
      <c r="Q252" s="131"/>
    </row>
    <row r="253" spans="1:17" s="143" customFormat="1" ht="15" customHeight="1">
      <c r="A253" s="126"/>
      <c r="B253" s="111" t="s">
        <v>242</v>
      </c>
      <c r="C253" s="145"/>
      <c r="D253" s="128"/>
      <c r="E253" s="160"/>
      <c r="F253" s="137"/>
      <c r="G253" s="131"/>
      <c r="H253" s="131"/>
      <c r="I253" s="131"/>
      <c r="J253" s="131"/>
      <c r="K253" s="131"/>
      <c r="L253" s="131"/>
      <c r="M253" s="131"/>
      <c r="N253" s="131"/>
      <c r="O253" s="131"/>
      <c r="P253" s="131"/>
      <c r="Q253" s="131"/>
    </row>
    <row r="254" spans="1:17" s="143" customFormat="1" ht="15" customHeight="1">
      <c r="A254" s="126"/>
      <c r="B254" s="181"/>
      <c r="C254" s="145"/>
      <c r="D254" s="128"/>
      <c r="E254" s="160"/>
      <c r="F254" s="137"/>
      <c r="G254" s="131"/>
      <c r="H254" s="131"/>
      <c r="I254" s="131"/>
      <c r="J254" s="131"/>
      <c r="K254" s="131"/>
      <c r="L254" s="131"/>
      <c r="M254" s="131"/>
      <c r="N254" s="131"/>
      <c r="O254" s="131"/>
      <c r="P254" s="131"/>
      <c r="Q254" s="131"/>
    </row>
    <row r="255" spans="1:17" s="143" customFormat="1" ht="15" customHeight="1">
      <c r="A255" s="126"/>
      <c r="B255" s="184" t="s">
        <v>243</v>
      </c>
      <c r="C255" s="185"/>
      <c r="D255" s="128"/>
      <c r="E255" s="160"/>
      <c r="F255" s="137"/>
      <c r="G255" s="131"/>
      <c r="H255" s="131"/>
      <c r="I255" s="131"/>
      <c r="J255" s="131"/>
      <c r="K255" s="131"/>
      <c r="L255" s="131"/>
      <c r="M255" s="131"/>
      <c r="N255" s="131"/>
      <c r="O255" s="131"/>
      <c r="P255" s="131"/>
      <c r="Q255" s="131"/>
    </row>
    <row r="256" spans="1:17" s="143" customFormat="1" ht="28.5" customHeight="1">
      <c r="A256" s="126"/>
      <c r="B256" s="184" t="s">
        <v>562</v>
      </c>
      <c r="C256" s="185"/>
      <c r="D256" s="128"/>
      <c r="E256" s="160"/>
      <c r="F256" s="137"/>
      <c r="G256" s="131"/>
      <c r="H256" s="131"/>
      <c r="I256" s="131"/>
      <c r="J256" s="131"/>
      <c r="K256" s="131"/>
      <c r="L256" s="131"/>
      <c r="M256" s="131"/>
      <c r="N256" s="131"/>
      <c r="O256" s="131"/>
      <c r="P256" s="131"/>
      <c r="Q256" s="131"/>
    </row>
    <row r="257" spans="1:17" s="143" customFormat="1" ht="31.5" customHeight="1">
      <c r="A257" s="126" t="s">
        <v>49</v>
      </c>
      <c r="B257" s="186" t="s">
        <v>623</v>
      </c>
      <c r="C257" s="185"/>
      <c r="D257" s="128"/>
      <c r="E257" s="160"/>
      <c r="F257" s="137"/>
      <c r="G257" s="131"/>
      <c r="H257" s="131"/>
      <c r="I257" s="131"/>
      <c r="J257" s="131"/>
      <c r="K257" s="131"/>
      <c r="L257" s="131"/>
      <c r="M257" s="131"/>
      <c r="N257" s="131"/>
      <c r="O257" s="131"/>
      <c r="P257" s="131"/>
      <c r="Q257" s="131"/>
    </row>
    <row r="258" spans="1:17" s="143" customFormat="1" ht="15" customHeight="1">
      <c r="A258" s="126"/>
      <c r="B258" s="134" t="s">
        <v>624</v>
      </c>
      <c r="C258" s="145">
        <v>10</v>
      </c>
      <c r="D258" s="128" t="s">
        <v>51</v>
      </c>
      <c r="E258" s="160"/>
      <c r="F258" s="417"/>
      <c r="G258" s="131"/>
      <c r="H258" s="131"/>
      <c r="I258" s="131"/>
      <c r="J258" s="131"/>
      <c r="K258" s="131"/>
      <c r="L258" s="131"/>
      <c r="M258" s="131"/>
      <c r="N258" s="131"/>
      <c r="O258" s="131"/>
      <c r="P258" s="131"/>
      <c r="Q258" s="131"/>
    </row>
    <row r="259" spans="1:17" s="143" customFormat="1" ht="15" customHeight="1">
      <c r="A259" s="126"/>
      <c r="B259" s="134"/>
      <c r="C259" s="145"/>
      <c r="D259" s="128"/>
      <c r="E259" s="160"/>
      <c r="F259" s="417"/>
      <c r="G259" s="131"/>
      <c r="H259" s="131"/>
      <c r="I259" s="131"/>
      <c r="J259" s="131"/>
      <c r="K259" s="131"/>
      <c r="L259" s="131"/>
      <c r="M259" s="131"/>
      <c r="N259" s="131"/>
      <c r="O259" s="131"/>
      <c r="P259" s="131"/>
      <c r="Q259" s="131"/>
    </row>
    <row r="260" spans="1:17" s="143" customFormat="1" ht="15" customHeight="1">
      <c r="A260" s="126"/>
      <c r="B260" s="133" t="s">
        <v>630</v>
      </c>
      <c r="C260" s="145"/>
      <c r="D260" s="128"/>
      <c r="E260" s="160"/>
      <c r="F260" s="417"/>
      <c r="G260" s="131"/>
      <c r="H260" s="131"/>
      <c r="I260" s="131"/>
      <c r="J260" s="131"/>
      <c r="K260" s="131"/>
      <c r="L260" s="131"/>
      <c r="M260" s="131"/>
      <c r="N260" s="131"/>
      <c r="O260" s="131"/>
      <c r="P260" s="131"/>
      <c r="Q260" s="131"/>
    </row>
    <row r="261" spans="1:17" s="143" customFormat="1" ht="22.15" customHeight="1">
      <c r="A261" s="126" t="s">
        <v>50</v>
      </c>
      <c r="B261" s="186" t="s">
        <v>628</v>
      </c>
      <c r="C261" s="185">
        <v>2</v>
      </c>
      <c r="D261" s="128" t="s">
        <v>51</v>
      </c>
      <c r="E261" s="160"/>
      <c r="F261" s="417"/>
      <c r="G261" s="131"/>
      <c r="H261" s="131"/>
      <c r="I261" s="131"/>
      <c r="J261" s="131"/>
      <c r="K261" s="131"/>
      <c r="L261" s="131"/>
      <c r="M261" s="131"/>
      <c r="N261" s="131"/>
      <c r="O261" s="131"/>
      <c r="P261" s="131"/>
      <c r="Q261" s="131"/>
    </row>
    <row r="262" spans="1:17" s="143" customFormat="1" ht="15" customHeight="1">
      <c r="A262" s="126"/>
      <c r="B262" s="134"/>
      <c r="C262" s="145"/>
      <c r="D262" s="128"/>
      <c r="E262" s="160"/>
      <c r="F262" s="417"/>
      <c r="G262" s="131"/>
      <c r="H262" s="131"/>
      <c r="I262" s="131"/>
      <c r="J262" s="131"/>
      <c r="K262" s="131"/>
      <c r="L262" s="131"/>
      <c r="M262" s="131"/>
      <c r="N262" s="131"/>
      <c r="O262" s="131"/>
      <c r="P262" s="131"/>
      <c r="Q262" s="131"/>
    </row>
    <row r="263" spans="1:17" s="143" customFormat="1" ht="15" customHeight="1">
      <c r="A263" s="126" t="s">
        <v>52</v>
      </c>
      <c r="B263" s="134" t="s">
        <v>629</v>
      </c>
      <c r="C263" s="145">
        <v>1</v>
      </c>
      <c r="D263" s="128" t="s">
        <v>51</v>
      </c>
      <c r="E263" s="160"/>
      <c r="F263" s="417"/>
      <c r="G263" s="131"/>
      <c r="H263" s="131"/>
      <c r="I263" s="131"/>
      <c r="J263" s="131"/>
      <c r="K263" s="131"/>
      <c r="L263" s="131"/>
      <c r="M263" s="131"/>
      <c r="N263" s="131"/>
      <c r="O263" s="131"/>
      <c r="P263" s="131"/>
      <c r="Q263" s="131"/>
    </row>
    <row r="264" spans="1:17" s="143" customFormat="1" ht="15" customHeight="1">
      <c r="A264" s="126"/>
      <c r="B264" s="134"/>
      <c r="C264" s="145"/>
      <c r="D264" s="128"/>
      <c r="E264" s="160"/>
      <c r="F264" s="417"/>
      <c r="G264" s="131"/>
      <c r="H264" s="131"/>
      <c r="I264" s="131"/>
      <c r="J264" s="131"/>
      <c r="K264" s="131"/>
      <c r="L264" s="131"/>
      <c r="M264" s="131"/>
      <c r="N264" s="131"/>
      <c r="O264" s="131"/>
      <c r="P264" s="131"/>
      <c r="Q264" s="131"/>
    </row>
    <row r="265" spans="1:17" s="160" customFormat="1" ht="15" customHeight="1">
      <c r="A265" s="126"/>
      <c r="B265" s="182" t="s">
        <v>637</v>
      </c>
      <c r="C265" s="145"/>
      <c r="D265" s="128"/>
      <c r="F265" s="417"/>
      <c r="G265" s="131"/>
      <c r="H265" s="131"/>
      <c r="I265" s="131"/>
      <c r="J265" s="131"/>
      <c r="K265" s="131"/>
      <c r="L265" s="131"/>
      <c r="M265" s="131"/>
      <c r="N265" s="131"/>
      <c r="O265" s="131"/>
      <c r="P265" s="131"/>
      <c r="Q265" s="131"/>
    </row>
    <row r="266" spans="1:17" s="160" customFormat="1" ht="15" customHeight="1">
      <c r="A266" s="126"/>
      <c r="B266" s="182"/>
      <c r="C266" s="145"/>
      <c r="D266" s="128"/>
      <c r="F266" s="417"/>
      <c r="G266" s="131"/>
      <c r="H266" s="131"/>
      <c r="I266" s="131"/>
      <c r="J266" s="131"/>
      <c r="K266" s="131"/>
      <c r="L266" s="131"/>
      <c r="M266" s="131"/>
      <c r="N266" s="131"/>
      <c r="O266" s="131"/>
      <c r="P266" s="131"/>
      <c r="Q266" s="131"/>
    </row>
    <row r="267" spans="1:17" s="160" customFormat="1" ht="15" customHeight="1">
      <c r="A267" s="126" t="s">
        <v>53</v>
      </c>
      <c r="B267" s="134" t="s">
        <v>953</v>
      </c>
      <c r="C267" s="145">
        <v>64</v>
      </c>
      <c r="D267" s="128" t="s">
        <v>575</v>
      </c>
      <c r="F267" s="417"/>
      <c r="G267" s="131"/>
      <c r="H267" s="131"/>
      <c r="I267" s="131"/>
      <c r="J267" s="131"/>
      <c r="K267" s="131"/>
      <c r="L267" s="131"/>
      <c r="M267" s="131"/>
      <c r="N267" s="131"/>
      <c r="O267" s="131"/>
      <c r="P267" s="131"/>
      <c r="Q267" s="131"/>
    </row>
    <row r="268" spans="1:17" s="160" customFormat="1" ht="16.5" customHeight="1">
      <c r="A268" s="126"/>
      <c r="B268" s="134"/>
      <c r="C268" s="145"/>
      <c r="D268" s="128"/>
      <c r="F268" s="137"/>
      <c r="G268" s="131"/>
      <c r="H268" s="131"/>
      <c r="I268" s="131"/>
      <c r="J268" s="131"/>
      <c r="K268" s="131"/>
      <c r="L268" s="131"/>
      <c r="M268" s="131"/>
      <c r="N268" s="131"/>
      <c r="O268" s="131"/>
      <c r="P268" s="131"/>
      <c r="Q268" s="131"/>
    </row>
    <row r="269" spans="1:17" s="160" customFormat="1" ht="16.5" customHeight="1">
      <c r="A269" s="126"/>
      <c r="B269" s="134"/>
      <c r="C269" s="145"/>
      <c r="D269" s="128"/>
      <c r="F269" s="137"/>
      <c r="G269" s="131"/>
      <c r="H269" s="131"/>
      <c r="I269" s="131"/>
      <c r="J269" s="131"/>
      <c r="K269" s="131"/>
      <c r="L269" s="131"/>
      <c r="M269" s="131"/>
      <c r="N269" s="131"/>
      <c r="O269" s="131"/>
      <c r="P269" s="131"/>
      <c r="Q269" s="131"/>
    </row>
    <row r="270" spans="1:17" s="160" customFormat="1" ht="16.5" customHeight="1">
      <c r="A270" s="126"/>
      <c r="B270" s="134"/>
      <c r="C270" s="145"/>
      <c r="D270" s="128"/>
      <c r="F270" s="137"/>
      <c r="G270" s="131"/>
      <c r="H270" s="131"/>
      <c r="I270" s="131"/>
      <c r="J270" s="131"/>
      <c r="K270" s="131"/>
      <c r="L270" s="131"/>
      <c r="M270" s="131"/>
      <c r="N270" s="131"/>
      <c r="O270" s="131"/>
      <c r="P270" s="131"/>
      <c r="Q270" s="131"/>
    </row>
    <row r="271" spans="1:17" s="160" customFormat="1" ht="16.5" customHeight="1">
      <c r="A271" s="126"/>
      <c r="B271" s="134"/>
      <c r="C271" s="145"/>
      <c r="D271" s="128"/>
      <c r="F271" s="137"/>
      <c r="G271" s="131"/>
      <c r="H271" s="131"/>
      <c r="I271" s="131"/>
      <c r="J271" s="131"/>
      <c r="K271" s="131"/>
      <c r="L271" s="131"/>
      <c r="M271" s="131"/>
      <c r="N271" s="131"/>
      <c r="O271" s="131"/>
      <c r="P271" s="131"/>
      <c r="Q271" s="131"/>
    </row>
    <row r="272" spans="1:17" s="160" customFormat="1" ht="16.5" customHeight="1">
      <c r="A272" s="126"/>
      <c r="B272" s="134"/>
      <c r="C272" s="145"/>
      <c r="D272" s="128"/>
      <c r="F272" s="137"/>
      <c r="G272" s="131"/>
      <c r="H272" s="131"/>
      <c r="I272" s="131"/>
      <c r="J272" s="131"/>
      <c r="K272" s="131"/>
      <c r="L272" s="131"/>
      <c r="M272" s="131"/>
      <c r="N272" s="131"/>
      <c r="O272" s="131"/>
      <c r="P272" s="131"/>
      <c r="Q272" s="131"/>
    </row>
    <row r="273" spans="1:17" s="160" customFormat="1" ht="16.5" customHeight="1">
      <c r="A273" s="126"/>
      <c r="B273" s="134"/>
      <c r="C273" s="145"/>
      <c r="D273" s="128"/>
      <c r="F273" s="137"/>
      <c r="G273" s="131"/>
      <c r="H273" s="131"/>
      <c r="I273" s="131"/>
      <c r="J273" s="131"/>
      <c r="K273" s="131"/>
      <c r="L273" s="131"/>
      <c r="M273" s="131"/>
      <c r="N273" s="131"/>
      <c r="O273" s="131"/>
      <c r="P273" s="131"/>
      <c r="Q273" s="131"/>
    </row>
    <row r="274" spans="1:17" ht="16.5" customHeight="1"/>
    <row r="275" spans="1:17" ht="16.5" customHeight="1">
      <c r="B275" s="147"/>
      <c r="F275" s="192"/>
    </row>
    <row r="276" spans="1:17" ht="16.5" customHeight="1">
      <c r="B276" s="147"/>
      <c r="F276" s="192"/>
    </row>
    <row r="277" spans="1:17" ht="16.5" customHeight="1">
      <c r="B277" s="120"/>
    </row>
    <row r="278" spans="1:17" ht="16.5" customHeight="1">
      <c r="B278" s="161"/>
    </row>
    <row r="279" spans="1:17" ht="16.5" customHeight="1">
      <c r="B279" s="161"/>
    </row>
    <row r="280" spans="1:17" ht="16.5" customHeight="1">
      <c r="B280" s="161"/>
    </row>
    <row r="281" spans="1:17" ht="15" customHeight="1">
      <c r="B281" s="147" t="s">
        <v>245</v>
      </c>
      <c r="F281" s="146"/>
    </row>
    <row r="282" spans="1:17" ht="15.75" customHeight="1" thickBot="1">
      <c r="B282" s="147" t="s">
        <v>223</v>
      </c>
      <c r="F282" s="148"/>
    </row>
    <row r="283" spans="1:17" ht="15.75" customHeight="1" thickTop="1">
      <c r="B283" s="147"/>
      <c r="F283" s="192"/>
    </row>
    <row r="284" spans="1:17" ht="15.75" customHeight="1">
      <c r="B284" s="147"/>
      <c r="F284" s="192"/>
    </row>
    <row r="285" spans="1:17" ht="15.75" customHeight="1">
      <c r="B285" s="147"/>
      <c r="F285" s="192"/>
    </row>
    <row r="286" spans="1:17" ht="15.75" customHeight="1">
      <c r="B286" s="147"/>
      <c r="F286" s="192"/>
    </row>
    <row r="287" spans="1:17" ht="15.75" customHeight="1">
      <c r="B287" s="147"/>
      <c r="F287" s="192"/>
    </row>
    <row r="288" spans="1:17" ht="15.75" customHeight="1">
      <c r="B288" s="147"/>
      <c r="F288" s="192"/>
    </row>
    <row r="289" spans="1:6" ht="15.75" customHeight="1">
      <c r="B289" s="147"/>
      <c r="F289" s="192"/>
    </row>
    <row r="290" spans="1:6" ht="15.75" customHeight="1">
      <c r="B290" s="147"/>
      <c r="F290" s="192"/>
    </row>
    <row r="291" spans="1:6" ht="15.75" customHeight="1">
      <c r="B291" s="147"/>
      <c r="F291" s="192"/>
    </row>
    <row r="292" spans="1:6" ht="15.75" customHeight="1">
      <c r="B292" s="147"/>
      <c r="F292" s="192"/>
    </row>
    <row r="293" spans="1:6" ht="15.75" customHeight="1">
      <c r="B293" s="147"/>
      <c r="F293" s="192"/>
    </row>
    <row r="294" spans="1:6" ht="15.75" customHeight="1">
      <c r="B294" s="147"/>
      <c r="F294" s="192"/>
    </row>
    <row r="295" spans="1:6" ht="15.75" customHeight="1">
      <c r="B295" s="147"/>
      <c r="F295" s="192"/>
    </row>
    <row r="296" spans="1:6" ht="15.75" customHeight="1">
      <c r="B296" s="147"/>
      <c r="F296" s="192"/>
    </row>
    <row r="297" spans="1:6" ht="15.75" customHeight="1">
      <c r="B297" s="147"/>
      <c r="F297" s="192"/>
    </row>
    <row r="298" spans="1:6" ht="15.75" customHeight="1">
      <c r="B298" s="147"/>
      <c r="F298" s="192"/>
    </row>
    <row r="299" spans="1:6" ht="15.75" customHeight="1" thickBot="1">
      <c r="B299" s="147"/>
      <c r="F299" s="192"/>
    </row>
    <row r="300" spans="1:6" ht="15.75" customHeight="1" thickTop="1">
      <c r="A300" s="149"/>
      <c r="B300" s="150"/>
      <c r="C300" s="151"/>
      <c r="D300" s="149"/>
      <c r="E300" s="152"/>
      <c r="F300" s="153"/>
    </row>
    <row r="301" spans="1:6" ht="15.75" customHeight="1">
      <c r="A301" s="334"/>
      <c r="B301" s="411"/>
      <c r="C301" s="336"/>
      <c r="D301" s="337"/>
      <c r="E301" s="338"/>
      <c r="F301" s="183"/>
    </row>
    <row r="302" spans="1:6">
      <c r="B302" s="111" t="s">
        <v>218</v>
      </c>
    </row>
    <row r="303" spans="1:6" ht="15" customHeight="1">
      <c r="B303" s="111" t="s">
        <v>246</v>
      </c>
    </row>
    <row r="304" spans="1:6" ht="15" customHeight="1">
      <c r="B304" s="111" t="s">
        <v>247</v>
      </c>
    </row>
    <row r="305" spans="1:10" ht="15" customHeight="1">
      <c r="B305" s="133" t="s">
        <v>609</v>
      </c>
    </row>
    <row r="306" spans="1:10" ht="15" customHeight="1">
      <c r="A306" s="126" t="s">
        <v>49</v>
      </c>
      <c r="B306" s="134" t="s">
        <v>248</v>
      </c>
    </row>
    <row r="307" spans="1:10" ht="15" customHeight="1">
      <c r="B307" s="134" t="s">
        <v>576</v>
      </c>
      <c r="C307" s="145">
        <v>525</v>
      </c>
      <c r="D307" s="128" t="s">
        <v>575</v>
      </c>
      <c r="F307" s="417"/>
      <c r="J307" s="135"/>
    </row>
    <row r="308" spans="1:10" ht="15" customHeight="1">
      <c r="F308" s="417"/>
    </row>
    <row r="309" spans="1:10" ht="15" customHeight="1">
      <c r="B309" s="111" t="s">
        <v>219</v>
      </c>
      <c r="F309" s="417"/>
    </row>
    <row r="310" spans="1:10" ht="15" customHeight="1">
      <c r="B310" s="111" t="s">
        <v>220</v>
      </c>
      <c r="F310" s="417"/>
    </row>
    <row r="311" spans="1:10" ht="15" customHeight="1">
      <c r="B311" s="133" t="s">
        <v>541</v>
      </c>
      <c r="F311" s="417"/>
    </row>
    <row r="312" spans="1:10" ht="15" customHeight="1">
      <c r="B312" s="134" t="s">
        <v>645</v>
      </c>
      <c r="F312" s="417"/>
    </row>
    <row r="313" spans="1:10" ht="15" customHeight="1">
      <c r="A313" s="126" t="s">
        <v>50</v>
      </c>
      <c r="B313" s="134" t="s">
        <v>250</v>
      </c>
      <c r="C313" s="145">
        <v>1127</v>
      </c>
      <c r="D313" s="128" t="s">
        <v>575</v>
      </c>
      <c r="F313" s="417"/>
    </row>
    <row r="314" spans="1:10" ht="15" customHeight="1">
      <c r="F314" s="417"/>
    </row>
    <row r="315" spans="1:10" ht="15" customHeight="1">
      <c r="A315" s="126" t="s">
        <v>52</v>
      </c>
      <c r="B315" s="134" t="s">
        <v>643</v>
      </c>
      <c r="C315" s="145">
        <v>1264</v>
      </c>
      <c r="D315" s="128" t="s">
        <v>575</v>
      </c>
      <c r="F315" s="417"/>
    </row>
    <row r="316" spans="1:10" ht="15" customHeight="1">
      <c r="F316" s="417"/>
    </row>
    <row r="317" spans="1:10" ht="15" customHeight="1">
      <c r="B317" s="182" t="s">
        <v>942</v>
      </c>
      <c r="F317" s="417"/>
      <c r="H317" s="135"/>
      <c r="I317" s="135"/>
    </row>
    <row r="318" spans="1:10" ht="15" customHeight="1">
      <c r="A318" s="126" t="s">
        <v>53</v>
      </c>
      <c r="B318" s="134" t="s">
        <v>943</v>
      </c>
      <c r="F318" s="417"/>
      <c r="H318" s="135"/>
      <c r="I318" s="135"/>
    </row>
    <row r="319" spans="1:10" ht="15" customHeight="1">
      <c r="B319" s="134" t="s">
        <v>944</v>
      </c>
      <c r="F319" s="417"/>
      <c r="H319" s="135"/>
      <c r="I319" s="135"/>
    </row>
    <row r="320" spans="1:10" ht="15" customHeight="1">
      <c r="B320" s="134" t="s">
        <v>945</v>
      </c>
      <c r="F320" s="417"/>
      <c r="H320" s="135"/>
      <c r="I320" s="135"/>
    </row>
    <row r="321" spans="1:9" ht="15" customHeight="1">
      <c r="B321" s="134" t="s">
        <v>946</v>
      </c>
      <c r="F321" s="417"/>
      <c r="H321" s="135"/>
      <c r="I321" s="135"/>
    </row>
    <row r="322" spans="1:9" ht="15" customHeight="1">
      <c r="B322" s="134" t="s">
        <v>947</v>
      </c>
      <c r="F322" s="417"/>
      <c r="H322" s="135"/>
      <c r="I322" s="135"/>
    </row>
    <row r="323" spans="1:9" ht="15" customHeight="1">
      <c r="B323" s="134" t="s">
        <v>948</v>
      </c>
      <c r="C323" s="145">
        <v>1161</v>
      </c>
      <c r="D323" s="128" t="s">
        <v>575</v>
      </c>
      <c r="F323" s="417"/>
      <c r="H323" s="135"/>
      <c r="I323" s="135"/>
    </row>
    <row r="324" spans="1:9" ht="15" customHeight="1">
      <c r="F324" s="417"/>
      <c r="H324" s="135"/>
      <c r="I324" s="135"/>
    </row>
    <row r="325" spans="1:9" ht="15" customHeight="1">
      <c r="B325" s="111" t="s">
        <v>546</v>
      </c>
      <c r="F325" s="417"/>
    </row>
    <row r="326" spans="1:9" ht="15" customHeight="1">
      <c r="B326" s="111" t="s">
        <v>547</v>
      </c>
      <c r="F326" s="417"/>
    </row>
    <row r="327" spans="1:9" ht="54" customHeight="1">
      <c r="B327" s="190" t="s">
        <v>618</v>
      </c>
      <c r="F327" s="417"/>
    </row>
    <row r="328" spans="1:9" ht="15" customHeight="1">
      <c r="A328" s="126" t="s">
        <v>54</v>
      </c>
      <c r="B328" s="134" t="s">
        <v>221</v>
      </c>
      <c r="F328" s="417"/>
    </row>
    <row r="329" spans="1:9" ht="15.6" customHeight="1">
      <c r="B329" s="134" t="s">
        <v>251</v>
      </c>
      <c r="C329" s="145">
        <v>170</v>
      </c>
      <c r="D329" s="128" t="s">
        <v>575</v>
      </c>
      <c r="F329" s="417"/>
    </row>
    <row r="330" spans="1:9" ht="15.6" customHeight="1">
      <c r="F330" s="417"/>
    </row>
    <row r="331" spans="1:9" ht="58.5" customHeight="1">
      <c r="B331" s="190" t="s">
        <v>905</v>
      </c>
      <c r="F331" s="417"/>
    </row>
    <row r="332" spans="1:9" ht="15" customHeight="1">
      <c r="A332" s="126" t="s">
        <v>55</v>
      </c>
      <c r="B332" s="134" t="s">
        <v>265</v>
      </c>
      <c r="F332" s="417"/>
    </row>
    <row r="333" spans="1:9" ht="15" customHeight="1">
      <c r="B333" s="134" t="s">
        <v>251</v>
      </c>
      <c r="C333" s="145">
        <v>129</v>
      </c>
      <c r="D333" s="128" t="s">
        <v>575</v>
      </c>
      <c r="F333" s="417"/>
    </row>
    <row r="334" spans="1:9" ht="15" customHeight="1">
      <c r="F334" s="417"/>
    </row>
    <row r="335" spans="1:9" ht="15" customHeight="1">
      <c r="A335" s="126" t="s">
        <v>56</v>
      </c>
      <c r="B335" s="134" t="s">
        <v>907</v>
      </c>
      <c r="C335" s="145">
        <v>191</v>
      </c>
      <c r="D335" s="128" t="s">
        <v>575</v>
      </c>
      <c r="F335" s="417"/>
    </row>
    <row r="336" spans="1:9" ht="15" customHeight="1">
      <c r="F336" s="417"/>
    </row>
    <row r="337" spans="1:6" ht="59.25" customHeight="1">
      <c r="B337" s="190" t="s">
        <v>615</v>
      </c>
      <c r="F337" s="417"/>
    </row>
    <row r="338" spans="1:6" ht="15" customHeight="1">
      <c r="A338" s="126" t="s">
        <v>57</v>
      </c>
      <c r="B338" s="134" t="s">
        <v>265</v>
      </c>
      <c r="F338" s="417"/>
    </row>
    <row r="339" spans="1:6" ht="15" customHeight="1">
      <c r="B339" s="134" t="s">
        <v>251</v>
      </c>
      <c r="C339" s="145">
        <v>153</v>
      </c>
      <c r="D339" s="128" t="s">
        <v>575</v>
      </c>
      <c r="F339" s="417"/>
    </row>
    <row r="340" spans="1:6" ht="15.6" customHeight="1">
      <c r="F340" s="417"/>
    </row>
    <row r="341" spans="1:6" ht="15" customHeight="1">
      <c r="A341" s="126" t="s">
        <v>53</v>
      </c>
      <c r="B341" s="191" t="s">
        <v>617</v>
      </c>
      <c r="C341" s="145">
        <v>254</v>
      </c>
      <c r="D341" s="128" t="s">
        <v>44</v>
      </c>
      <c r="F341" s="417"/>
    </row>
    <row r="342" spans="1:6" ht="15" customHeight="1">
      <c r="B342" s="191"/>
      <c r="F342" s="189"/>
    </row>
    <row r="343" spans="1:6" ht="15" customHeight="1">
      <c r="B343" s="191"/>
      <c r="F343" s="189"/>
    </row>
    <row r="344" spans="1:6" ht="15" customHeight="1">
      <c r="B344" s="191"/>
      <c r="F344" s="189"/>
    </row>
    <row r="345" spans="1:6" ht="15" customHeight="1">
      <c r="B345" s="191"/>
      <c r="F345" s="189"/>
    </row>
    <row r="346" spans="1:6" ht="15" customHeight="1">
      <c r="B346" s="191"/>
      <c r="F346" s="189"/>
    </row>
    <row r="347" spans="1:6" ht="15" customHeight="1">
      <c r="B347" s="410" t="s">
        <v>1481</v>
      </c>
      <c r="F347" s="189"/>
    </row>
    <row r="348" spans="1:6" ht="15" customHeight="1">
      <c r="A348" s="327"/>
      <c r="B348" s="412"/>
      <c r="C348" s="328"/>
      <c r="D348" s="329"/>
      <c r="E348" s="330"/>
      <c r="F348" s="413"/>
    </row>
    <row r="349" spans="1:6" ht="15" customHeight="1">
      <c r="B349" s="191"/>
      <c r="F349" s="189"/>
    </row>
    <row r="350" spans="1:6" ht="15" customHeight="1">
      <c r="B350" s="410" t="s">
        <v>1482</v>
      </c>
      <c r="F350" s="189"/>
    </row>
    <row r="351" spans="1:6" ht="15" customHeight="1">
      <c r="B351" s="191"/>
      <c r="F351" s="189"/>
    </row>
    <row r="352" spans="1:6" ht="21.6" customHeight="1">
      <c r="B352" s="190" t="s">
        <v>616</v>
      </c>
    </row>
    <row r="353" spans="1:6" ht="15" customHeight="1">
      <c r="A353" s="126" t="s">
        <v>49</v>
      </c>
      <c r="B353" s="134" t="s">
        <v>265</v>
      </c>
    </row>
    <row r="354" spans="1:6" ht="15" customHeight="1">
      <c r="B354" s="134" t="s">
        <v>251</v>
      </c>
      <c r="C354" s="145">
        <v>166</v>
      </c>
      <c r="D354" s="128" t="s">
        <v>575</v>
      </c>
      <c r="F354" s="417"/>
    </row>
    <row r="355" spans="1:6" ht="15" customHeight="1">
      <c r="B355" s="191"/>
      <c r="F355" s="417"/>
    </row>
    <row r="356" spans="1:6" ht="15" customHeight="1">
      <c r="B356" s="111" t="s">
        <v>252</v>
      </c>
      <c r="F356" s="417"/>
    </row>
    <row r="357" spans="1:6" ht="15" customHeight="1">
      <c r="B357" s="133" t="s">
        <v>654</v>
      </c>
      <c r="F357" s="417"/>
    </row>
    <row r="358" spans="1:6" ht="15" customHeight="1">
      <c r="B358" s="133" t="s">
        <v>655</v>
      </c>
      <c r="F358" s="417"/>
    </row>
    <row r="359" spans="1:6" ht="15" customHeight="1">
      <c r="B359" s="133"/>
      <c r="F359" s="417"/>
    </row>
    <row r="360" spans="1:6" ht="15" customHeight="1">
      <c r="B360" s="134" t="s">
        <v>253</v>
      </c>
      <c r="F360" s="417"/>
    </row>
    <row r="361" spans="1:6" ht="15" customHeight="1">
      <c r="B361" s="134" t="s">
        <v>254</v>
      </c>
      <c r="F361" s="417"/>
    </row>
    <row r="362" spans="1:6" ht="15" customHeight="1">
      <c r="A362" s="126" t="s">
        <v>50</v>
      </c>
      <c r="B362" s="134" t="s">
        <v>255</v>
      </c>
      <c r="C362" s="145">
        <v>348</v>
      </c>
      <c r="D362" s="128" t="s">
        <v>575</v>
      </c>
      <c r="F362" s="417"/>
    </row>
    <row r="363" spans="1:6" ht="15" customHeight="1">
      <c r="B363" s="111"/>
      <c r="F363" s="417"/>
    </row>
    <row r="364" spans="1:6" ht="15" customHeight="1">
      <c r="B364" s="134" t="s">
        <v>656</v>
      </c>
      <c r="F364" s="417"/>
    </row>
    <row r="365" spans="1:6" ht="15" customHeight="1">
      <c r="A365" s="126" t="s">
        <v>52</v>
      </c>
      <c r="B365" s="134" t="s">
        <v>256</v>
      </c>
      <c r="C365" s="145">
        <v>525</v>
      </c>
      <c r="D365" s="128" t="s">
        <v>96</v>
      </c>
      <c r="F365" s="417"/>
    </row>
    <row r="366" spans="1:6" ht="15" customHeight="1">
      <c r="F366" s="189"/>
    </row>
    <row r="367" spans="1:6" ht="15" customHeight="1"/>
    <row r="368" spans="1:6" ht="15" customHeight="1"/>
    <row r="369" spans="2:6" ht="15" customHeight="1"/>
    <row r="370" spans="2:6" ht="15" customHeight="1">
      <c r="F370" s="189"/>
    </row>
    <row r="371" spans="2:6" ht="15" customHeight="1"/>
    <row r="372" spans="2:6" ht="15" customHeight="1">
      <c r="F372" s="189"/>
    </row>
    <row r="373" spans="2:6" ht="15" customHeight="1">
      <c r="F373" s="189"/>
    </row>
    <row r="374" spans="2:6" ht="15" customHeight="1"/>
    <row r="375" spans="2:6" ht="15" customHeight="1">
      <c r="B375" s="133"/>
      <c r="F375" s="189"/>
    </row>
    <row r="376" spans="2:6" ht="15" customHeight="1">
      <c r="B376" s="133"/>
      <c r="F376" s="189"/>
    </row>
    <row r="377" spans="2:6" ht="15" customHeight="1">
      <c r="F377" s="189"/>
    </row>
    <row r="378" spans="2:6" ht="15" customHeight="1">
      <c r="F378" s="189"/>
    </row>
    <row r="379" spans="2:6" ht="15" customHeight="1"/>
    <row r="380" spans="2:6" ht="15" customHeight="1">
      <c r="F380" s="189"/>
    </row>
    <row r="381" spans="2:6" ht="15" customHeight="1">
      <c r="F381" s="189"/>
    </row>
    <row r="382" spans="2:6" ht="15" customHeight="1">
      <c r="B382" s="147" t="s">
        <v>257</v>
      </c>
      <c r="F382" s="146"/>
    </row>
    <row r="383" spans="2:6" ht="15.75" customHeight="1" thickBot="1">
      <c r="B383" s="147" t="s">
        <v>223</v>
      </c>
      <c r="F383" s="148"/>
    </row>
    <row r="384" spans="2:6" ht="15.75" customHeight="1" thickTop="1">
      <c r="B384" s="147"/>
      <c r="F384" s="192"/>
    </row>
    <row r="385" spans="2:6" ht="15.75" customHeight="1">
      <c r="B385" s="147"/>
      <c r="F385" s="192"/>
    </row>
    <row r="386" spans="2:6" ht="15.75" customHeight="1">
      <c r="B386" s="147"/>
      <c r="F386" s="192"/>
    </row>
    <row r="387" spans="2:6" ht="15.75" customHeight="1">
      <c r="B387" s="147"/>
      <c r="F387" s="192"/>
    </row>
    <row r="388" spans="2:6" ht="15.75" customHeight="1">
      <c r="B388" s="147"/>
      <c r="F388" s="192"/>
    </row>
    <row r="389" spans="2:6" ht="15.75" customHeight="1">
      <c r="B389" s="147"/>
      <c r="F389" s="192"/>
    </row>
    <row r="390" spans="2:6" ht="15.75" customHeight="1">
      <c r="B390" s="147"/>
      <c r="F390" s="192"/>
    </row>
    <row r="391" spans="2:6" ht="15.75" customHeight="1">
      <c r="B391" s="147"/>
      <c r="F391" s="192"/>
    </row>
    <row r="392" spans="2:6" ht="15.75" customHeight="1">
      <c r="B392" s="147"/>
      <c r="F392" s="192"/>
    </row>
    <row r="393" spans="2:6" ht="15.75" customHeight="1">
      <c r="B393" s="147"/>
      <c r="F393" s="192"/>
    </row>
    <row r="394" spans="2:6" ht="15.75" customHeight="1">
      <c r="B394" s="147"/>
      <c r="F394" s="192"/>
    </row>
    <row r="395" spans="2:6" ht="15.75" customHeight="1">
      <c r="B395" s="147"/>
      <c r="F395" s="192"/>
    </row>
    <row r="396" spans="2:6" ht="15.75" customHeight="1">
      <c r="B396" s="147"/>
      <c r="F396" s="192"/>
    </row>
    <row r="397" spans="2:6" ht="15.75" customHeight="1">
      <c r="B397" s="147"/>
      <c r="F397" s="192"/>
    </row>
    <row r="398" spans="2:6" ht="15.75" customHeight="1">
      <c r="B398" s="147"/>
      <c r="F398" s="192"/>
    </row>
    <row r="399" spans="2:6" ht="15.75" customHeight="1">
      <c r="B399" s="147"/>
      <c r="F399" s="192"/>
    </row>
    <row r="400" spans="2:6" ht="15.75" customHeight="1">
      <c r="B400" s="147"/>
      <c r="F400" s="192"/>
    </row>
    <row r="401" spans="1:17" ht="15" customHeight="1" thickBot="1"/>
    <row r="402" spans="1:17" ht="15" customHeight="1" thickTop="1">
      <c r="A402" s="149"/>
      <c r="B402" s="150"/>
      <c r="C402" s="151"/>
      <c r="D402" s="149"/>
      <c r="E402" s="152"/>
      <c r="F402" s="153"/>
    </row>
    <row r="403" spans="1:17" ht="15" customHeight="1"/>
    <row r="404" spans="1:17" ht="15" customHeight="1"/>
    <row r="405" spans="1:17" ht="15" customHeight="1">
      <c r="B405" s="120" t="s">
        <v>1483</v>
      </c>
    </row>
    <row r="406" spans="1:17" ht="15" customHeight="1">
      <c r="B406" s="111"/>
    </row>
    <row r="407" spans="1:17">
      <c r="B407" s="120" t="s">
        <v>65</v>
      </c>
    </row>
    <row r="408" spans="1:17" ht="15" customHeight="1"/>
    <row r="409" spans="1:17" ht="15.75" customHeight="1"/>
    <row r="410" spans="1:17" ht="15.75" customHeight="1">
      <c r="B410" s="134" t="s">
        <v>258</v>
      </c>
    </row>
    <row r="411" spans="1:17" ht="15.75" customHeight="1"/>
    <row r="412" spans="1:17" ht="15.75" customHeight="1"/>
    <row r="413" spans="1:17" s="127" customFormat="1" ht="15.75" customHeight="1">
      <c r="A413" s="126"/>
      <c r="B413" s="134" t="s">
        <v>259</v>
      </c>
      <c r="C413" s="145"/>
      <c r="D413" s="128"/>
      <c r="E413" s="160"/>
      <c r="F413" s="137"/>
      <c r="G413" s="131"/>
      <c r="H413" s="131"/>
      <c r="I413" s="131"/>
      <c r="J413" s="131"/>
      <c r="K413" s="131"/>
      <c r="L413" s="131"/>
      <c r="M413" s="131"/>
      <c r="N413" s="131"/>
      <c r="O413" s="131"/>
      <c r="P413" s="131"/>
      <c r="Q413" s="131"/>
    </row>
    <row r="414" spans="1:17" s="127" customFormat="1" ht="15.75" customHeight="1">
      <c r="A414" s="126"/>
      <c r="B414" s="134"/>
      <c r="C414" s="145"/>
      <c r="D414" s="128"/>
      <c r="E414" s="160"/>
      <c r="F414" s="137"/>
      <c r="G414" s="131"/>
      <c r="H414" s="131"/>
      <c r="I414" s="131"/>
      <c r="J414" s="131"/>
      <c r="K414" s="131"/>
      <c r="L414" s="131"/>
      <c r="M414" s="131"/>
      <c r="N414" s="131"/>
      <c r="O414" s="131"/>
      <c r="P414" s="131"/>
      <c r="Q414" s="131"/>
    </row>
    <row r="415" spans="1:17" s="127" customFormat="1" ht="15.75" customHeight="1">
      <c r="A415" s="126"/>
      <c r="B415" s="134"/>
      <c r="C415" s="145"/>
      <c r="D415" s="128"/>
      <c r="E415" s="160"/>
      <c r="F415" s="137"/>
      <c r="G415" s="131"/>
      <c r="H415" s="131"/>
      <c r="I415" s="131"/>
      <c r="J415" s="131"/>
      <c r="K415" s="131"/>
      <c r="L415" s="131"/>
      <c r="M415" s="131"/>
      <c r="N415" s="131"/>
      <c r="O415" s="131"/>
      <c r="P415" s="131"/>
      <c r="Q415" s="131"/>
    </row>
    <row r="416" spans="1:17" s="127" customFormat="1" ht="15.75" customHeight="1">
      <c r="A416" s="126"/>
      <c r="B416" s="134" t="s">
        <v>544</v>
      </c>
      <c r="C416" s="145"/>
      <c r="D416" s="128"/>
      <c r="E416" s="160"/>
      <c r="F416" s="137"/>
      <c r="G416" s="131"/>
      <c r="H416" s="131"/>
      <c r="I416" s="131"/>
      <c r="J416" s="131"/>
      <c r="K416" s="131"/>
      <c r="L416" s="131"/>
      <c r="M416" s="131"/>
      <c r="N416" s="131"/>
      <c r="O416" s="131"/>
      <c r="P416" s="131"/>
      <c r="Q416" s="131"/>
    </row>
    <row r="417" spans="1:17" s="127" customFormat="1" ht="15.75" customHeight="1">
      <c r="A417" s="126"/>
      <c r="B417" s="134"/>
      <c r="C417" s="145"/>
      <c r="D417" s="128"/>
      <c r="E417" s="160"/>
      <c r="F417" s="137"/>
      <c r="G417" s="131"/>
      <c r="H417" s="131"/>
      <c r="I417" s="131"/>
      <c r="J417" s="131"/>
      <c r="K417" s="131"/>
      <c r="L417" s="131"/>
      <c r="M417" s="131"/>
      <c r="N417" s="131"/>
      <c r="O417" s="131"/>
      <c r="P417" s="131"/>
      <c r="Q417" s="131"/>
    </row>
    <row r="418" spans="1:17" s="127" customFormat="1" ht="15.75" customHeight="1">
      <c r="A418" s="126"/>
      <c r="B418" s="134"/>
      <c r="C418" s="145"/>
      <c r="D418" s="128"/>
      <c r="E418" s="160"/>
      <c r="F418" s="137"/>
      <c r="G418" s="131"/>
      <c r="H418" s="131"/>
      <c r="I418" s="131"/>
      <c r="J418" s="131"/>
      <c r="K418" s="131"/>
      <c r="L418" s="131"/>
      <c r="M418" s="131"/>
      <c r="N418" s="131"/>
      <c r="O418" s="131"/>
      <c r="P418" s="131"/>
      <c r="Q418" s="131"/>
    </row>
    <row r="419" spans="1:17" s="127" customFormat="1" ht="15.75" customHeight="1">
      <c r="A419" s="126"/>
      <c r="B419" s="350" t="s">
        <v>240</v>
      </c>
      <c r="C419" s="145"/>
      <c r="D419" s="128"/>
      <c r="E419" s="160"/>
      <c r="F419" s="137"/>
      <c r="G419" s="131"/>
      <c r="H419" s="131"/>
      <c r="I419" s="131"/>
      <c r="J419" s="131"/>
      <c r="K419" s="131"/>
      <c r="L419" s="131"/>
      <c r="M419" s="131"/>
      <c r="N419" s="131"/>
      <c r="O419" s="131"/>
      <c r="P419" s="131"/>
      <c r="Q419" s="131"/>
    </row>
    <row r="420" spans="1:17" s="127" customFormat="1" ht="15.75" customHeight="1">
      <c r="A420" s="126"/>
      <c r="B420" s="350"/>
      <c r="C420" s="145"/>
      <c r="D420" s="128"/>
      <c r="E420" s="160"/>
      <c r="F420" s="137"/>
      <c r="G420" s="131"/>
      <c r="H420" s="131"/>
      <c r="I420" s="131"/>
      <c r="J420" s="131"/>
      <c r="K420" s="131"/>
      <c r="L420" s="131"/>
      <c r="M420" s="131"/>
      <c r="N420" s="131"/>
      <c r="O420" s="131"/>
      <c r="P420" s="131"/>
      <c r="Q420" s="131"/>
    </row>
    <row r="421" spans="1:17" s="127" customFormat="1" ht="15.75" customHeight="1">
      <c r="A421" s="126"/>
      <c r="B421" s="134"/>
      <c r="C421" s="145"/>
      <c r="D421" s="128"/>
      <c r="E421" s="160"/>
      <c r="F421" s="137"/>
      <c r="G421" s="131"/>
      <c r="H421" s="131"/>
      <c r="I421" s="131"/>
      <c r="J421" s="131"/>
      <c r="K421" s="131"/>
      <c r="L421" s="131"/>
      <c r="M421" s="131"/>
      <c r="N421" s="131"/>
      <c r="O421" s="131"/>
      <c r="P421" s="131"/>
      <c r="Q421" s="131"/>
    </row>
    <row r="422" spans="1:17" s="127" customFormat="1" ht="15.75" customHeight="1">
      <c r="A422" s="126"/>
      <c r="B422" s="134" t="s">
        <v>245</v>
      </c>
      <c r="C422" s="145"/>
      <c r="D422" s="128"/>
      <c r="E422" s="160"/>
      <c r="F422" s="137"/>
      <c r="G422" s="131"/>
      <c r="H422" s="131"/>
      <c r="I422" s="131"/>
      <c r="J422" s="131"/>
      <c r="K422" s="131"/>
      <c r="L422" s="131"/>
      <c r="M422" s="131"/>
      <c r="N422" s="131"/>
      <c r="O422" s="131"/>
      <c r="P422" s="131"/>
      <c r="Q422" s="131"/>
    </row>
    <row r="423" spans="1:17" s="127" customFormat="1" ht="15.75" customHeight="1">
      <c r="A423" s="126"/>
      <c r="B423" s="134"/>
      <c r="C423" s="145"/>
      <c r="D423" s="128"/>
      <c r="E423" s="160"/>
      <c r="F423" s="137"/>
      <c r="G423" s="131"/>
      <c r="H423" s="131"/>
      <c r="I423" s="131"/>
      <c r="J423" s="131"/>
      <c r="K423" s="131"/>
      <c r="L423" s="131"/>
      <c r="M423" s="131"/>
      <c r="N423" s="131"/>
      <c r="O423" s="131"/>
      <c r="P423" s="131"/>
      <c r="Q423" s="131"/>
    </row>
    <row r="424" spans="1:17" s="127" customFormat="1" ht="15.75" customHeight="1">
      <c r="A424" s="126"/>
      <c r="B424" s="134"/>
      <c r="C424" s="145"/>
      <c r="D424" s="128"/>
      <c r="E424" s="160"/>
      <c r="F424" s="137"/>
      <c r="G424" s="131"/>
      <c r="H424" s="131"/>
      <c r="I424" s="131"/>
      <c r="J424" s="131"/>
      <c r="K424" s="131"/>
      <c r="L424" s="131"/>
      <c r="M424" s="131"/>
      <c r="N424" s="131"/>
      <c r="O424" s="131"/>
      <c r="P424" s="131"/>
      <c r="Q424" s="131"/>
    </row>
    <row r="425" spans="1:17" s="127" customFormat="1" ht="15.75" customHeight="1">
      <c r="A425" s="126"/>
      <c r="B425" s="134" t="str">
        <f>B382</f>
        <v>SURFACE FINISHES</v>
      </c>
      <c r="C425" s="145"/>
      <c r="D425" s="128"/>
      <c r="E425" s="160"/>
      <c r="F425" s="137"/>
      <c r="G425" s="131"/>
      <c r="H425" s="131"/>
      <c r="I425" s="131"/>
      <c r="J425" s="131"/>
      <c r="K425" s="131"/>
      <c r="L425" s="131"/>
      <c r="M425" s="131"/>
      <c r="N425" s="131"/>
      <c r="O425" s="131"/>
      <c r="P425" s="131"/>
      <c r="Q425" s="131"/>
    </row>
    <row r="426" spans="1:17" s="127" customFormat="1" ht="15.75" customHeight="1">
      <c r="A426" s="126"/>
      <c r="B426" s="134"/>
      <c r="C426" s="145"/>
      <c r="D426" s="128"/>
      <c r="E426" s="160"/>
      <c r="F426" s="137"/>
      <c r="G426" s="131"/>
      <c r="H426" s="131"/>
      <c r="I426" s="131"/>
      <c r="J426" s="131"/>
      <c r="K426" s="131"/>
      <c r="L426" s="131"/>
      <c r="M426" s="131"/>
      <c r="N426" s="131"/>
      <c r="O426" s="131"/>
      <c r="P426" s="131"/>
      <c r="Q426" s="131"/>
    </row>
    <row r="427" spans="1:17" s="127" customFormat="1" ht="15.75" customHeight="1">
      <c r="A427" s="126"/>
      <c r="B427" s="134"/>
      <c r="C427" s="145"/>
      <c r="D427" s="128"/>
      <c r="E427" s="160"/>
      <c r="F427" s="137"/>
      <c r="G427" s="131"/>
      <c r="H427" s="131"/>
      <c r="I427" s="131"/>
      <c r="J427" s="131"/>
      <c r="K427" s="131"/>
      <c r="L427" s="131"/>
      <c r="M427" s="131"/>
      <c r="N427" s="131"/>
      <c r="O427" s="131"/>
      <c r="P427" s="131"/>
      <c r="Q427" s="131"/>
    </row>
    <row r="428" spans="1:17" s="127" customFormat="1" ht="15.75" customHeight="1">
      <c r="A428" s="126"/>
      <c r="B428" s="134"/>
      <c r="C428" s="145"/>
      <c r="D428" s="128"/>
      <c r="E428" s="160"/>
      <c r="F428" s="137"/>
      <c r="G428" s="131"/>
      <c r="H428" s="131"/>
      <c r="I428" s="131"/>
      <c r="J428" s="131"/>
      <c r="K428" s="131"/>
      <c r="L428" s="131"/>
      <c r="M428" s="131"/>
      <c r="N428" s="131"/>
      <c r="O428" s="131"/>
      <c r="P428" s="131"/>
      <c r="Q428" s="131"/>
    </row>
    <row r="429" spans="1:17" s="127" customFormat="1" ht="15.75" customHeight="1">
      <c r="A429" s="126"/>
      <c r="B429" s="134"/>
      <c r="C429" s="145"/>
      <c r="D429" s="128"/>
      <c r="E429" s="160"/>
      <c r="F429" s="137"/>
      <c r="G429" s="131"/>
      <c r="H429" s="131"/>
      <c r="I429" s="131"/>
      <c r="J429" s="131"/>
      <c r="K429" s="131"/>
      <c r="L429" s="131"/>
      <c r="M429" s="131"/>
      <c r="N429" s="131"/>
      <c r="O429" s="131"/>
      <c r="P429" s="131"/>
      <c r="Q429" s="131"/>
    </row>
    <row r="430" spans="1:17" s="127" customFormat="1" ht="15.75" customHeight="1">
      <c r="A430" s="126"/>
      <c r="B430" s="134"/>
      <c r="C430" s="145"/>
      <c r="D430" s="128"/>
      <c r="E430" s="160"/>
      <c r="F430" s="137"/>
      <c r="G430" s="131"/>
      <c r="H430" s="131"/>
      <c r="I430" s="131"/>
      <c r="J430" s="131"/>
      <c r="K430" s="131"/>
      <c r="L430" s="131"/>
      <c r="M430" s="131"/>
      <c r="N430" s="131"/>
      <c r="O430" s="131"/>
      <c r="P430" s="131"/>
      <c r="Q430" s="131"/>
    </row>
    <row r="431" spans="1:17" s="127" customFormat="1" ht="15.75" customHeight="1">
      <c r="A431" s="126"/>
      <c r="B431" s="134"/>
      <c r="C431" s="145"/>
      <c r="D431" s="128"/>
      <c r="E431" s="160"/>
      <c r="F431" s="137"/>
      <c r="G431" s="131"/>
      <c r="H431" s="131"/>
      <c r="I431" s="131"/>
      <c r="J431" s="131"/>
      <c r="K431" s="131"/>
      <c r="L431" s="131"/>
      <c r="M431" s="131"/>
      <c r="N431" s="131"/>
      <c r="O431" s="131"/>
      <c r="P431" s="131"/>
      <c r="Q431" s="131"/>
    </row>
    <row r="432" spans="1:17" s="127" customFormat="1" ht="15.75" customHeight="1">
      <c r="A432" s="126"/>
      <c r="B432" s="134"/>
      <c r="C432" s="145"/>
      <c r="D432" s="128"/>
      <c r="E432" s="160"/>
      <c r="F432" s="137"/>
      <c r="G432" s="131"/>
      <c r="H432" s="131"/>
      <c r="I432" s="131"/>
      <c r="J432" s="131"/>
      <c r="K432" s="131"/>
      <c r="L432" s="131"/>
      <c r="M432" s="131"/>
      <c r="N432" s="131"/>
      <c r="O432" s="131"/>
      <c r="P432" s="131"/>
      <c r="Q432" s="131"/>
    </row>
    <row r="433" spans="1:17" s="127" customFormat="1" ht="15.75" customHeight="1">
      <c r="A433" s="126"/>
      <c r="B433" s="134"/>
      <c r="C433" s="145"/>
      <c r="D433" s="128"/>
      <c r="E433" s="160"/>
      <c r="F433" s="137"/>
      <c r="G433" s="131"/>
      <c r="H433" s="131"/>
      <c r="I433" s="131"/>
      <c r="J433" s="131"/>
      <c r="K433" s="131"/>
      <c r="L433" s="131"/>
      <c r="M433" s="131"/>
      <c r="N433" s="131"/>
      <c r="O433" s="131"/>
      <c r="P433" s="131"/>
      <c r="Q433" s="131"/>
    </row>
    <row r="434" spans="1:17" s="127" customFormat="1" ht="15.75" customHeight="1">
      <c r="A434" s="126"/>
      <c r="B434" s="134"/>
      <c r="C434" s="145"/>
      <c r="D434" s="128"/>
      <c r="E434" s="160"/>
      <c r="F434" s="137"/>
      <c r="G434" s="131"/>
      <c r="H434" s="131"/>
      <c r="I434" s="131"/>
      <c r="J434" s="131"/>
      <c r="K434" s="131"/>
      <c r="L434" s="131"/>
      <c r="M434" s="131"/>
      <c r="N434" s="131"/>
      <c r="O434" s="131"/>
      <c r="P434" s="131"/>
      <c r="Q434" s="131"/>
    </row>
    <row r="435" spans="1:17" s="127" customFormat="1" ht="15.75" customHeight="1">
      <c r="A435" s="126"/>
      <c r="B435" s="134"/>
      <c r="C435" s="145"/>
      <c r="D435" s="128"/>
      <c r="E435" s="160"/>
      <c r="F435" s="137"/>
      <c r="G435" s="131"/>
      <c r="H435" s="131"/>
      <c r="I435" s="131"/>
      <c r="J435" s="131"/>
      <c r="K435" s="131"/>
      <c r="L435" s="131"/>
      <c r="M435" s="131"/>
      <c r="N435" s="131"/>
      <c r="O435" s="131"/>
      <c r="P435" s="131"/>
      <c r="Q435" s="131"/>
    </row>
    <row r="436" spans="1:17" s="127" customFormat="1" ht="15.75" customHeight="1">
      <c r="A436" s="126"/>
      <c r="B436" s="134"/>
      <c r="C436" s="145"/>
      <c r="D436" s="128"/>
      <c r="E436" s="160"/>
      <c r="F436" s="137"/>
      <c r="G436" s="131"/>
      <c r="H436" s="131"/>
      <c r="I436" s="131"/>
      <c r="J436" s="131"/>
      <c r="K436" s="131"/>
      <c r="L436" s="131"/>
      <c r="M436" s="131"/>
      <c r="N436" s="131"/>
      <c r="O436" s="131"/>
      <c r="P436" s="131"/>
      <c r="Q436" s="131"/>
    </row>
    <row r="437" spans="1:17" s="127" customFormat="1" ht="15.75" customHeight="1">
      <c r="A437" s="126"/>
      <c r="B437" s="134"/>
      <c r="C437" s="145"/>
      <c r="D437" s="128"/>
      <c r="E437" s="160"/>
      <c r="F437" s="137"/>
      <c r="G437" s="131"/>
      <c r="H437" s="131"/>
      <c r="I437" s="131"/>
      <c r="J437" s="131"/>
      <c r="K437" s="131"/>
      <c r="L437" s="131"/>
      <c r="M437" s="131"/>
      <c r="N437" s="131"/>
      <c r="O437" s="131"/>
      <c r="P437" s="131"/>
      <c r="Q437" s="131"/>
    </row>
    <row r="438" spans="1:17" ht="15.75" customHeight="1">
      <c r="B438" s="147" t="s">
        <v>1484</v>
      </c>
      <c r="F438" s="146"/>
    </row>
    <row r="439" spans="1:17" ht="15.75" customHeight="1" thickBot="1">
      <c r="B439" s="147" t="s">
        <v>260</v>
      </c>
      <c r="F439" s="148"/>
    </row>
    <row r="440" spans="1:17" ht="15.75" customHeight="1" thickTop="1">
      <c r="B440" s="147"/>
      <c r="F440" s="192"/>
    </row>
    <row r="441" spans="1:17" ht="15.75" customHeight="1">
      <c r="B441" s="147"/>
      <c r="F441" s="192"/>
    </row>
    <row r="442" spans="1:17" ht="15.75" customHeight="1">
      <c r="B442" s="147"/>
      <c r="F442" s="192"/>
    </row>
    <row r="443" spans="1:17" ht="15.75" customHeight="1">
      <c r="B443" s="147"/>
      <c r="F443" s="192"/>
    </row>
    <row r="444" spans="1:17" ht="15.75" customHeight="1">
      <c r="B444" s="147"/>
      <c r="F444" s="192"/>
    </row>
    <row r="445" spans="1:17" ht="15.75" customHeight="1">
      <c r="B445" s="147"/>
      <c r="F445" s="192"/>
    </row>
    <row r="446" spans="1:17" ht="15.75" customHeight="1">
      <c r="B446" s="147"/>
      <c r="F446" s="192"/>
    </row>
    <row r="447" spans="1:17" ht="15.75" customHeight="1">
      <c r="B447" s="147"/>
      <c r="F447" s="192"/>
    </row>
    <row r="448" spans="1:17" ht="15.75" customHeight="1">
      <c r="B448" s="147"/>
      <c r="F448" s="192"/>
    </row>
    <row r="449" spans="1:6" ht="15.75" customHeight="1">
      <c r="B449" s="147"/>
      <c r="F449" s="192"/>
    </row>
    <row r="450" spans="1:6" ht="15.75" customHeight="1">
      <c r="B450" s="147"/>
      <c r="F450" s="192"/>
    </row>
    <row r="451" spans="1:6" ht="15.75" customHeight="1">
      <c r="B451" s="147"/>
      <c r="F451" s="192"/>
    </row>
    <row r="452" spans="1:6" ht="15.75" customHeight="1">
      <c r="B452" s="147"/>
      <c r="F452" s="192"/>
    </row>
    <row r="453" spans="1:6" ht="15.75" customHeight="1" thickBot="1">
      <c r="B453" s="147"/>
      <c r="F453" s="192"/>
    </row>
    <row r="454" spans="1:6" ht="15.75" customHeight="1" thickTop="1" thickBot="1">
      <c r="A454" s="149"/>
      <c r="B454" s="150"/>
      <c r="C454" s="151"/>
      <c r="D454" s="149"/>
      <c r="E454" s="152"/>
      <c r="F454" s="153"/>
    </row>
    <row r="455" spans="1:6" ht="15.75" customHeight="1" thickTop="1">
      <c r="A455" s="149"/>
      <c r="B455" s="196"/>
      <c r="C455" s="151"/>
      <c r="D455" s="149"/>
      <c r="E455" s="152"/>
      <c r="F455" s="153"/>
    </row>
  </sheetData>
  <pageMargins left="0.7" right="0.7" top="0.75" bottom="0.75" header="0.3" footer="0.3"/>
  <pageSetup paperSize="9" scale="87" orientation="portrait" r:id="rId1"/>
  <headerFooter alignWithMargins="0">
    <oddHeader>&amp;C&amp;"Cambria,Bold"CONSTRUCTION OFGOLDBOD NATIONAL ASSAY CENTRE</oddHeader>
    <oddFooter>&amp;C&amp;"Cambria,Regular"3/&amp;P</oddFooter>
  </headerFooter>
  <rowBreaks count="5" manualBreakCount="5">
    <brk id="56" min="1" max="5" man="1"/>
    <brk id="225" min="1" max="5" man="1"/>
    <brk id="300" min="1" max="5" man="1"/>
    <brk id="402" min="1" max="5" man="1"/>
    <brk id="45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A1:U295"/>
  <sheetViews>
    <sheetView view="pageBreakPreview" topLeftCell="A16" zoomScale="95" zoomScaleNormal="100" zoomScaleSheetLayoutView="95" zoomScalePageLayoutView="102" workbookViewId="0">
      <selection activeCell="E6" sqref="E6:H297"/>
    </sheetView>
  </sheetViews>
  <sheetFormatPr defaultRowHeight="14.25"/>
  <cols>
    <col min="1" max="1" width="4.5703125" style="126" customWidth="1"/>
    <col min="2" max="2" width="54.85546875" style="134" customWidth="1"/>
    <col min="3" max="3" width="9" style="127" customWidth="1"/>
    <col min="4" max="4" width="6.140625" style="128" customWidth="1"/>
    <col min="5" max="5" width="10" style="129" customWidth="1"/>
    <col min="6" max="6" width="16.5703125" style="130" bestFit="1" customWidth="1"/>
    <col min="7" max="7" width="9.140625" style="131"/>
    <col min="8" max="8" width="13.42578125" style="132" bestFit="1" customWidth="1"/>
    <col min="9" max="9" width="11.28515625" style="131" bestFit="1" customWidth="1"/>
    <col min="10" max="10" width="11.42578125" style="131" bestFit="1" customWidth="1"/>
    <col min="11" max="11" width="9.28515625" style="131" bestFit="1" customWidth="1"/>
    <col min="12" max="256" width="9.140625" style="131"/>
    <col min="257" max="257" width="4.5703125" style="131" customWidth="1"/>
    <col min="258" max="258" width="43.140625" style="131" customWidth="1"/>
    <col min="259" max="259" width="9" style="131" customWidth="1"/>
    <col min="260" max="260" width="6.140625" style="131" customWidth="1"/>
    <col min="261" max="261" width="10.85546875" style="131" customWidth="1"/>
    <col min="262" max="262" width="15.42578125" style="131" bestFit="1" customWidth="1"/>
    <col min="263" max="265" width="9.140625" style="131"/>
    <col min="266" max="266" width="11.42578125" style="131" bestFit="1" customWidth="1"/>
    <col min="267" max="512" width="9.140625" style="131"/>
    <col min="513" max="513" width="4.5703125" style="131" customWidth="1"/>
    <col min="514" max="514" width="43.140625" style="131" customWidth="1"/>
    <col min="515" max="515" width="9" style="131" customWidth="1"/>
    <col min="516" max="516" width="6.140625" style="131" customWidth="1"/>
    <col min="517" max="517" width="10.85546875" style="131" customWidth="1"/>
    <col min="518" max="518" width="15.42578125" style="131" bestFit="1" customWidth="1"/>
    <col min="519" max="521" width="9.140625" style="131"/>
    <col min="522" max="522" width="11.42578125" style="131" bestFit="1" customWidth="1"/>
    <col min="523" max="768" width="9.140625" style="131"/>
    <col min="769" max="769" width="4.5703125" style="131" customWidth="1"/>
    <col min="770" max="770" width="43.140625" style="131" customWidth="1"/>
    <col min="771" max="771" width="9" style="131" customWidth="1"/>
    <col min="772" max="772" width="6.140625" style="131" customWidth="1"/>
    <col min="773" max="773" width="10.85546875" style="131" customWidth="1"/>
    <col min="774" max="774" width="15.42578125" style="131" bestFit="1" customWidth="1"/>
    <col min="775" max="777" width="9.140625" style="131"/>
    <col min="778" max="778" width="11.42578125" style="131" bestFit="1" customWidth="1"/>
    <col min="779" max="1024" width="9.140625" style="131"/>
    <col min="1025" max="1025" width="4.5703125" style="131" customWidth="1"/>
    <col min="1026" max="1026" width="43.140625" style="131" customWidth="1"/>
    <col min="1027" max="1027" width="9" style="131" customWidth="1"/>
    <col min="1028" max="1028" width="6.140625" style="131" customWidth="1"/>
    <col min="1029" max="1029" width="10.85546875" style="131" customWidth="1"/>
    <col min="1030" max="1030" width="15.42578125" style="131" bestFit="1" customWidth="1"/>
    <col min="1031" max="1033" width="9.140625" style="131"/>
    <col min="1034" max="1034" width="11.42578125" style="131" bestFit="1" customWidth="1"/>
    <col min="1035" max="1280" width="9.140625" style="131"/>
    <col min="1281" max="1281" width="4.5703125" style="131" customWidth="1"/>
    <col min="1282" max="1282" width="43.140625" style="131" customWidth="1"/>
    <col min="1283" max="1283" width="9" style="131" customWidth="1"/>
    <col min="1284" max="1284" width="6.140625" style="131" customWidth="1"/>
    <col min="1285" max="1285" width="10.85546875" style="131" customWidth="1"/>
    <col min="1286" max="1286" width="15.42578125" style="131" bestFit="1" customWidth="1"/>
    <col min="1287" max="1289" width="9.140625" style="131"/>
    <col min="1290" max="1290" width="11.42578125" style="131" bestFit="1" customWidth="1"/>
    <col min="1291" max="1536" width="9.140625" style="131"/>
    <col min="1537" max="1537" width="4.5703125" style="131" customWidth="1"/>
    <col min="1538" max="1538" width="43.140625" style="131" customWidth="1"/>
    <col min="1539" max="1539" width="9" style="131" customWidth="1"/>
    <col min="1540" max="1540" width="6.140625" style="131" customWidth="1"/>
    <col min="1541" max="1541" width="10.85546875" style="131" customWidth="1"/>
    <col min="1542" max="1542" width="15.42578125" style="131" bestFit="1" customWidth="1"/>
    <col min="1543" max="1545" width="9.140625" style="131"/>
    <col min="1546" max="1546" width="11.42578125" style="131" bestFit="1" customWidth="1"/>
    <col min="1547" max="1792" width="9.140625" style="131"/>
    <col min="1793" max="1793" width="4.5703125" style="131" customWidth="1"/>
    <col min="1794" max="1794" width="43.140625" style="131" customWidth="1"/>
    <col min="1795" max="1795" width="9" style="131" customWidth="1"/>
    <col min="1796" max="1796" width="6.140625" style="131" customWidth="1"/>
    <col min="1797" max="1797" width="10.85546875" style="131" customWidth="1"/>
    <col min="1798" max="1798" width="15.42578125" style="131" bestFit="1" customWidth="1"/>
    <col min="1799" max="1801" width="9.140625" style="131"/>
    <col min="1802" max="1802" width="11.42578125" style="131" bestFit="1" customWidth="1"/>
    <col min="1803" max="2048" width="9.140625" style="131"/>
    <col min="2049" max="2049" width="4.5703125" style="131" customWidth="1"/>
    <col min="2050" max="2050" width="43.140625" style="131" customWidth="1"/>
    <col min="2051" max="2051" width="9" style="131" customWidth="1"/>
    <col min="2052" max="2052" width="6.140625" style="131" customWidth="1"/>
    <col min="2053" max="2053" width="10.85546875" style="131" customWidth="1"/>
    <col min="2054" max="2054" width="15.42578125" style="131" bestFit="1" customWidth="1"/>
    <col min="2055" max="2057" width="9.140625" style="131"/>
    <col min="2058" max="2058" width="11.42578125" style="131" bestFit="1" customWidth="1"/>
    <col min="2059" max="2304" width="9.140625" style="131"/>
    <col min="2305" max="2305" width="4.5703125" style="131" customWidth="1"/>
    <col min="2306" max="2306" width="43.140625" style="131" customWidth="1"/>
    <col min="2307" max="2307" width="9" style="131" customWidth="1"/>
    <col min="2308" max="2308" width="6.140625" style="131" customWidth="1"/>
    <col min="2309" max="2309" width="10.85546875" style="131" customWidth="1"/>
    <col min="2310" max="2310" width="15.42578125" style="131" bestFit="1" customWidth="1"/>
    <col min="2311" max="2313" width="9.140625" style="131"/>
    <col min="2314" max="2314" width="11.42578125" style="131" bestFit="1" customWidth="1"/>
    <col min="2315" max="2560" width="9.140625" style="131"/>
    <col min="2561" max="2561" width="4.5703125" style="131" customWidth="1"/>
    <col min="2562" max="2562" width="43.140625" style="131" customWidth="1"/>
    <col min="2563" max="2563" width="9" style="131" customWidth="1"/>
    <col min="2564" max="2564" width="6.140625" style="131" customWidth="1"/>
    <col min="2565" max="2565" width="10.85546875" style="131" customWidth="1"/>
    <col min="2566" max="2566" width="15.42578125" style="131" bestFit="1" customWidth="1"/>
    <col min="2567" max="2569" width="9.140625" style="131"/>
    <col min="2570" max="2570" width="11.42578125" style="131" bestFit="1" customWidth="1"/>
    <col min="2571" max="2816" width="9.140625" style="131"/>
    <col min="2817" max="2817" width="4.5703125" style="131" customWidth="1"/>
    <col min="2818" max="2818" width="43.140625" style="131" customWidth="1"/>
    <col min="2819" max="2819" width="9" style="131" customWidth="1"/>
    <col min="2820" max="2820" width="6.140625" style="131" customWidth="1"/>
    <col min="2821" max="2821" width="10.85546875" style="131" customWidth="1"/>
    <col min="2822" max="2822" width="15.42578125" style="131" bestFit="1" customWidth="1"/>
    <col min="2823" max="2825" width="9.140625" style="131"/>
    <col min="2826" max="2826" width="11.42578125" style="131" bestFit="1" customWidth="1"/>
    <col min="2827" max="3072" width="9.140625" style="131"/>
    <col min="3073" max="3073" width="4.5703125" style="131" customWidth="1"/>
    <col min="3074" max="3074" width="43.140625" style="131" customWidth="1"/>
    <col min="3075" max="3075" width="9" style="131" customWidth="1"/>
    <col min="3076" max="3076" width="6.140625" style="131" customWidth="1"/>
    <col min="3077" max="3077" width="10.85546875" style="131" customWidth="1"/>
    <col min="3078" max="3078" width="15.42578125" style="131" bestFit="1" customWidth="1"/>
    <col min="3079" max="3081" width="9.140625" style="131"/>
    <col min="3082" max="3082" width="11.42578125" style="131" bestFit="1" customWidth="1"/>
    <col min="3083" max="3328" width="9.140625" style="131"/>
    <col min="3329" max="3329" width="4.5703125" style="131" customWidth="1"/>
    <col min="3330" max="3330" width="43.140625" style="131" customWidth="1"/>
    <col min="3331" max="3331" width="9" style="131" customWidth="1"/>
    <col min="3332" max="3332" width="6.140625" style="131" customWidth="1"/>
    <col min="3333" max="3333" width="10.85546875" style="131" customWidth="1"/>
    <col min="3334" max="3334" width="15.42578125" style="131" bestFit="1" customWidth="1"/>
    <col min="3335" max="3337" width="9.140625" style="131"/>
    <col min="3338" max="3338" width="11.42578125" style="131" bestFit="1" customWidth="1"/>
    <col min="3339" max="3584" width="9.140625" style="131"/>
    <col min="3585" max="3585" width="4.5703125" style="131" customWidth="1"/>
    <col min="3586" max="3586" width="43.140625" style="131" customWidth="1"/>
    <col min="3587" max="3587" width="9" style="131" customWidth="1"/>
    <col min="3588" max="3588" width="6.140625" style="131" customWidth="1"/>
    <col min="3589" max="3589" width="10.85546875" style="131" customWidth="1"/>
    <col min="3590" max="3590" width="15.42578125" style="131" bestFit="1" customWidth="1"/>
    <col min="3591" max="3593" width="9.140625" style="131"/>
    <col min="3594" max="3594" width="11.42578125" style="131" bestFit="1" customWidth="1"/>
    <col min="3595" max="3840" width="9.140625" style="131"/>
    <col min="3841" max="3841" width="4.5703125" style="131" customWidth="1"/>
    <col min="3842" max="3842" width="43.140625" style="131" customWidth="1"/>
    <col min="3843" max="3843" width="9" style="131" customWidth="1"/>
    <col min="3844" max="3844" width="6.140625" style="131" customWidth="1"/>
    <col min="3845" max="3845" width="10.85546875" style="131" customWidth="1"/>
    <col min="3846" max="3846" width="15.42578125" style="131" bestFit="1" customWidth="1"/>
    <col min="3847" max="3849" width="9.140625" style="131"/>
    <col min="3850" max="3850" width="11.42578125" style="131" bestFit="1" customWidth="1"/>
    <col min="3851" max="4096" width="9.140625" style="131"/>
    <col min="4097" max="4097" width="4.5703125" style="131" customWidth="1"/>
    <col min="4098" max="4098" width="43.140625" style="131" customWidth="1"/>
    <col min="4099" max="4099" width="9" style="131" customWidth="1"/>
    <col min="4100" max="4100" width="6.140625" style="131" customWidth="1"/>
    <col min="4101" max="4101" width="10.85546875" style="131" customWidth="1"/>
    <col min="4102" max="4102" width="15.42578125" style="131" bestFit="1" customWidth="1"/>
    <col min="4103" max="4105" width="9.140625" style="131"/>
    <col min="4106" max="4106" width="11.42578125" style="131" bestFit="1" customWidth="1"/>
    <col min="4107" max="4352" width="9.140625" style="131"/>
    <col min="4353" max="4353" width="4.5703125" style="131" customWidth="1"/>
    <col min="4354" max="4354" width="43.140625" style="131" customWidth="1"/>
    <col min="4355" max="4355" width="9" style="131" customWidth="1"/>
    <col min="4356" max="4356" width="6.140625" style="131" customWidth="1"/>
    <col min="4357" max="4357" width="10.85546875" style="131" customWidth="1"/>
    <col min="4358" max="4358" width="15.42578125" style="131" bestFit="1" customWidth="1"/>
    <col min="4359" max="4361" width="9.140625" style="131"/>
    <col min="4362" max="4362" width="11.42578125" style="131" bestFit="1" customWidth="1"/>
    <col min="4363" max="4608" width="9.140625" style="131"/>
    <col min="4609" max="4609" width="4.5703125" style="131" customWidth="1"/>
    <col min="4610" max="4610" width="43.140625" style="131" customWidth="1"/>
    <col min="4611" max="4611" width="9" style="131" customWidth="1"/>
    <col min="4612" max="4612" width="6.140625" style="131" customWidth="1"/>
    <col min="4613" max="4613" width="10.85546875" style="131" customWidth="1"/>
    <col min="4614" max="4614" width="15.42578125" style="131" bestFit="1" customWidth="1"/>
    <col min="4615" max="4617" width="9.140625" style="131"/>
    <col min="4618" max="4618" width="11.42578125" style="131" bestFit="1" customWidth="1"/>
    <col min="4619" max="4864" width="9.140625" style="131"/>
    <col min="4865" max="4865" width="4.5703125" style="131" customWidth="1"/>
    <col min="4866" max="4866" width="43.140625" style="131" customWidth="1"/>
    <col min="4867" max="4867" width="9" style="131" customWidth="1"/>
    <col min="4868" max="4868" width="6.140625" style="131" customWidth="1"/>
    <col min="4869" max="4869" width="10.85546875" style="131" customWidth="1"/>
    <col min="4870" max="4870" width="15.42578125" style="131" bestFit="1" customWidth="1"/>
    <col min="4871" max="4873" width="9.140625" style="131"/>
    <col min="4874" max="4874" width="11.42578125" style="131" bestFit="1" customWidth="1"/>
    <col min="4875" max="5120" width="9.140625" style="131"/>
    <col min="5121" max="5121" width="4.5703125" style="131" customWidth="1"/>
    <col min="5122" max="5122" width="43.140625" style="131" customWidth="1"/>
    <col min="5123" max="5123" width="9" style="131" customWidth="1"/>
    <col min="5124" max="5124" width="6.140625" style="131" customWidth="1"/>
    <col min="5125" max="5125" width="10.85546875" style="131" customWidth="1"/>
    <col min="5126" max="5126" width="15.42578125" style="131" bestFit="1" customWidth="1"/>
    <col min="5127" max="5129" width="9.140625" style="131"/>
    <col min="5130" max="5130" width="11.42578125" style="131" bestFit="1" customWidth="1"/>
    <col min="5131" max="5376" width="9.140625" style="131"/>
    <col min="5377" max="5377" width="4.5703125" style="131" customWidth="1"/>
    <col min="5378" max="5378" width="43.140625" style="131" customWidth="1"/>
    <col min="5379" max="5379" width="9" style="131" customWidth="1"/>
    <col min="5380" max="5380" width="6.140625" style="131" customWidth="1"/>
    <col min="5381" max="5381" width="10.85546875" style="131" customWidth="1"/>
    <col min="5382" max="5382" width="15.42578125" style="131" bestFit="1" customWidth="1"/>
    <col min="5383" max="5385" width="9.140625" style="131"/>
    <col min="5386" max="5386" width="11.42578125" style="131" bestFit="1" customWidth="1"/>
    <col min="5387" max="5632" width="9.140625" style="131"/>
    <col min="5633" max="5633" width="4.5703125" style="131" customWidth="1"/>
    <col min="5634" max="5634" width="43.140625" style="131" customWidth="1"/>
    <col min="5635" max="5635" width="9" style="131" customWidth="1"/>
    <col min="5636" max="5636" width="6.140625" style="131" customWidth="1"/>
    <col min="5637" max="5637" width="10.85546875" style="131" customWidth="1"/>
    <col min="5638" max="5638" width="15.42578125" style="131" bestFit="1" customWidth="1"/>
    <col min="5639" max="5641" width="9.140625" style="131"/>
    <col min="5642" max="5642" width="11.42578125" style="131" bestFit="1" customWidth="1"/>
    <col min="5643" max="5888" width="9.140625" style="131"/>
    <col min="5889" max="5889" width="4.5703125" style="131" customWidth="1"/>
    <col min="5890" max="5890" width="43.140625" style="131" customWidth="1"/>
    <col min="5891" max="5891" width="9" style="131" customWidth="1"/>
    <col min="5892" max="5892" width="6.140625" style="131" customWidth="1"/>
    <col min="5893" max="5893" width="10.85546875" style="131" customWidth="1"/>
    <col min="5894" max="5894" width="15.42578125" style="131" bestFit="1" customWidth="1"/>
    <col min="5895" max="5897" width="9.140625" style="131"/>
    <col min="5898" max="5898" width="11.42578125" style="131" bestFit="1" customWidth="1"/>
    <col min="5899" max="6144" width="9.140625" style="131"/>
    <col min="6145" max="6145" width="4.5703125" style="131" customWidth="1"/>
    <col min="6146" max="6146" width="43.140625" style="131" customWidth="1"/>
    <col min="6147" max="6147" width="9" style="131" customWidth="1"/>
    <col min="6148" max="6148" width="6.140625" style="131" customWidth="1"/>
    <col min="6149" max="6149" width="10.85546875" style="131" customWidth="1"/>
    <col min="6150" max="6150" width="15.42578125" style="131" bestFit="1" customWidth="1"/>
    <col min="6151" max="6153" width="9.140625" style="131"/>
    <col min="6154" max="6154" width="11.42578125" style="131" bestFit="1" customWidth="1"/>
    <col min="6155" max="6400" width="9.140625" style="131"/>
    <col min="6401" max="6401" width="4.5703125" style="131" customWidth="1"/>
    <col min="6402" max="6402" width="43.140625" style="131" customWidth="1"/>
    <col min="6403" max="6403" width="9" style="131" customWidth="1"/>
    <col min="6404" max="6404" width="6.140625" style="131" customWidth="1"/>
    <col min="6405" max="6405" width="10.85546875" style="131" customWidth="1"/>
    <col min="6406" max="6406" width="15.42578125" style="131" bestFit="1" customWidth="1"/>
    <col min="6407" max="6409" width="9.140625" style="131"/>
    <col min="6410" max="6410" width="11.42578125" style="131" bestFit="1" customWidth="1"/>
    <col min="6411" max="6656" width="9.140625" style="131"/>
    <col min="6657" max="6657" width="4.5703125" style="131" customWidth="1"/>
    <col min="6658" max="6658" width="43.140625" style="131" customWidth="1"/>
    <col min="6659" max="6659" width="9" style="131" customWidth="1"/>
    <col min="6660" max="6660" width="6.140625" style="131" customWidth="1"/>
    <col min="6661" max="6661" width="10.85546875" style="131" customWidth="1"/>
    <col min="6662" max="6662" width="15.42578125" style="131" bestFit="1" customWidth="1"/>
    <col min="6663" max="6665" width="9.140625" style="131"/>
    <col min="6666" max="6666" width="11.42578125" style="131" bestFit="1" customWidth="1"/>
    <col min="6667" max="6912" width="9.140625" style="131"/>
    <col min="6913" max="6913" width="4.5703125" style="131" customWidth="1"/>
    <col min="6914" max="6914" width="43.140625" style="131" customWidth="1"/>
    <col min="6915" max="6915" width="9" style="131" customWidth="1"/>
    <col min="6916" max="6916" width="6.140625" style="131" customWidth="1"/>
    <col min="6917" max="6917" width="10.85546875" style="131" customWidth="1"/>
    <col min="6918" max="6918" width="15.42578125" style="131" bestFit="1" customWidth="1"/>
    <col min="6919" max="6921" width="9.140625" style="131"/>
    <col min="6922" max="6922" width="11.42578125" style="131" bestFit="1" customWidth="1"/>
    <col min="6923" max="7168" width="9.140625" style="131"/>
    <col min="7169" max="7169" width="4.5703125" style="131" customWidth="1"/>
    <col min="7170" max="7170" width="43.140625" style="131" customWidth="1"/>
    <col min="7171" max="7171" width="9" style="131" customWidth="1"/>
    <col min="7172" max="7172" width="6.140625" style="131" customWidth="1"/>
    <col min="7173" max="7173" width="10.85546875" style="131" customWidth="1"/>
    <col min="7174" max="7174" width="15.42578125" style="131" bestFit="1" customWidth="1"/>
    <col min="7175" max="7177" width="9.140625" style="131"/>
    <col min="7178" max="7178" width="11.42578125" style="131" bestFit="1" customWidth="1"/>
    <col min="7179" max="7424" width="9.140625" style="131"/>
    <col min="7425" max="7425" width="4.5703125" style="131" customWidth="1"/>
    <col min="7426" max="7426" width="43.140625" style="131" customWidth="1"/>
    <col min="7427" max="7427" width="9" style="131" customWidth="1"/>
    <col min="7428" max="7428" width="6.140625" style="131" customWidth="1"/>
    <col min="7429" max="7429" width="10.85546875" style="131" customWidth="1"/>
    <col min="7430" max="7430" width="15.42578125" style="131" bestFit="1" customWidth="1"/>
    <col min="7431" max="7433" width="9.140625" style="131"/>
    <col min="7434" max="7434" width="11.42578125" style="131" bestFit="1" customWidth="1"/>
    <col min="7435" max="7680" width="9.140625" style="131"/>
    <col min="7681" max="7681" width="4.5703125" style="131" customWidth="1"/>
    <col min="7682" max="7682" width="43.140625" style="131" customWidth="1"/>
    <col min="7683" max="7683" width="9" style="131" customWidth="1"/>
    <col min="7684" max="7684" width="6.140625" style="131" customWidth="1"/>
    <col min="7685" max="7685" width="10.85546875" style="131" customWidth="1"/>
    <col min="7686" max="7686" width="15.42578125" style="131" bestFit="1" customWidth="1"/>
    <col min="7687" max="7689" width="9.140625" style="131"/>
    <col min="7690" max="7690" width="11.42578125" style="131" bestFit="1" customWidth="1"/>
    <col min="7691" max="7936" width="9.140625" style="131"/>
    <col min="7937" max="7937" width="4.5703125" style="131" customWidth="1"/>
    <col min="7938" max="7938" width="43.140625" style="131" customWidth="1"/>
    <col min="7939" max="7939" width="9" style="131" customWidth="1"/>
    <col min="7940" max="7940" width="6.140625" style="131" customWidth="1"/>
    <col min="7941" max="7941" width="10.85546875" style="131" customWidth="1"/>
    <col min="7942" max="7942" width="15.42578125" style="131" bestFit="1" customWidth="1"/>
    <col min="7943" max="7945" width="9.140625" style="131"/>
    <col min="7946" max="7946" width="11.42578125" style="131" bestFit="1" customWidth="1"/>
    <col min="7947" max="8192" width="9.140625" style="131"/>
    <col min="8193" max="8193" width="4.5703125" style="131" customWidth="1"/>
    <col min="8194" max="8194" width="43.140625" style="131" customWidth="1"/>
    <col min="8195" max="8195" width="9" style="131" customWidth="1"/>
    <col min="8196" max="8196" width="6.140625" style="131" customWidth="1"/>
    <col min="8197" max="8197" width="10.85546875" style="131" customWidth="1"/>
    <col min="8198" max="8198" width="15.42578125" style="131" bestFit="1" customWidth="1"/>
    <col min="8199" max="8201" width="9.140625" style="131"/>
    <col min="8202" max="8202" width="11.42578125" style="131" bestFit="1" customWidth="1"/>
    <col min="8203" max="8448" width="9.140625" style="131"/>
    <col min="8449" max="8449" width="4.5703125" style="131" customWidth="1"/>
    <col min="8450" max="8450" width="43.140625" style="131" customWidth="1"/>
    <col min="8451" max="8451" width="9" style="131" customWidth="1"/>
    <col min="8452" max="8452" width="6.140625" style="131" customWidth="1"/>
    <col min="8453" max="8453" width="10.85546875" style="131" customWidth="1"/>
    <col min="8454" max="8454" width="15.42578125" style="131" bestFit="1" customWidth="1"/>
    <col min="8455" max="8457" width="9.140625" style="131"/>
    <col min="8458" max="8458" width="11.42578125" style="131" bestFit="1" customWidth="1"/>
    <col min="8459" max="8704" width="9.140625" style="131"/>
    <col min="8705" max="8705" width="4.5703125" style="131" customWidth="1"/>
    <col min="8706" max="8706" width="43.140625" style="131" customWidth="1"/>
    <col min="8707" max="8707" width="9" style="131" customWidth="1"/>
    <col min="8708" max="8708" width="6.140625" style="131" customWidth="1"/>
    <col min="8709" max="8709" width="10.85546875" style="131" customWidth="1"/>
    <col min="8710" max="8710" width="15.42578125" style="131" bestFit="1" customWidth="1"/>
    <col min="8711" max="8713" width="9.140625" style="131"/>
    <col min="8714" max="8714" width="11.42578125" style="131" bestFit="1" customWidth="1"/>
    <col min="8715" max="8960" width="9.140625" style="131"/>
    <col min="8961" max="8961" width="4.5703125" style="131" customWidth="1"/>
    <col min="8962" max="8962" width="43.140625" style="131" customWidth="1"/>
    <col min="8963" max="8963" width="9" style="131" customWidth="1"/>
    <col min="8964" max="8964" width="6.140625" style="131" customWidth="1"/>
    <col min="8965" max="8965" width="10.85546875" style="131" customWidth="1"/>
    <col min="8966" max="8966" width="15.42578125" style="131" bestFit="1" customWidth="1"/>
    <col min="8967" max="8969" width="9.140625" style="131"/>
    <col min="8970" max="8970" width="11.42578125" style="131" bestFit="1" customWidth="1"/>
    <col min="8971" max="9216" width="9.140625" style="131"/>
    <col min="9217" max="9217" width="4.5703125" style="131" customWidth="1"/>
    <col min="9218" max="9218" width="43.140625" style="131" customWidth="1"/>
    <col min="9219" max="9219" width="9" style="131" customWidth="1"/>
    <col min="9220" max="9220" width="6.140625" style="131" customWidth="1"/>
    <col min="9221" max="9221" width="10.85546875" style="131" customWidth="1"/>
    <col min="9222" max="9222" width="15.42578125" style="131" bestFit="1" customWidth="1"/>
    <col min="9223" max="9225" width="9.140625" style="131"/>
    <col min="9226" max="9226" width="11.42578125" style="131" bestFit="1" customWidth="1"/>
    <col min="9227" max="9472" width="9.140625" style="131"/>
    <col min="9473" max="9473" width="4.5703125" style="131" customWidth="1"/>
    <col min="9474" max="9474" width="43.140625" style="131" customWidth="1"/>
    <col min="9475" max="9475" width="9" style="131" customWidth="1"/>
    <col min="9476" max="9476" width="6.140625" style="131" customWidth="1"/>
    <col min="9477" max="9477" width="10.85546875" style="131" customWidth="1"/>
    <col min="9478" max="9478" width="15.42578125" style="131" bestFit="1" customWidth="1"/>
    <col min="9479" max="9481" width="9.140625" style="131"/>
    <col min="9482" max="9482" width="11.42578125" style="131" bestFit="1" customWidth="1"/>
    <col min="9483" max="9728" width="9.140625" style="131"/>
    <col min="9729" max="9729" width="4.5703125" style="131" customWidth="1"/>
    <col min="9730" max="9730" width="43.140625" style="131" customWidth="1"/>
    <col min="9731" max="9731" width="9" style="131" customWidth="1"/>
    <col min="9732" max="9732" width="6.140625" style="131" customWidth="1"/>
    <col min="9733" max="9733" width="10.85546875" style="131" customWidth="1"/>
    <col min="9734" max="9734" width="15.42578125" style="131" bestFit="1" customWidth="1"/>
    <col min="9735" max="9737" width="9.140625" style="131"/>
    <col min="9738" max="9738" width="11.42578125" style="131" bestFit="1" customWidth="1"/>
    <col min="9739" max="9984" width="9.140625" style="131"/>
    <col min="9985" max="9985" width="4.5703125" style="131" customWidth="1"/>
    <col min="9986" max="9986" width="43.140625" style="131" customWidth="1"/>
    <col min="9987" max="9987" width="9" style="131" customWidth="1"/>
    <col min="9988" max="9988" width="6.140625" style="131" customWidth="1"/>
    <col min="9989" max="9989" width="10.85546875" style="131" customWidth="1"/>
    <col min="9990" max="9990" width="15.42578125" style="131" bestFit="1" customWidth="1"/>
    <col min="9991" max="9993" width="9.140625" style="131"/>
    <col min="9994" max="9994" width="11.42578125" style="131" bestFit="1" customWidth="1"/>
    <col min="9995" max="10240" width="9.140625" style="131"/>
    <col min="10241" max="10241" width="4.5703125" style="131" customWidth="1"/>
    <col min="10242" max="10242" width="43.140625" style="131" customWidth="1"/>
    <col min="10243" max="10243" width="9" style="131" customWidth="1"/>
    <col min="10244" max="10244" width="6.140625" style="131" customWidth="1"/>
    <col min="10245" max="10245" width="10.85546875" style="131" customWidth="1"/>
    <col min="10246" max="10246" width="15.42578125" style="131" bestFit="1" customWidth="1"/>
    <col min="10247" max="10249" width="9.140625" style="131"/>
    <col min="10250" max="10250" width="11.42578125" style="131" bestFit="1" customWidth="1"/>
    <col min="10251" max="10496" width="9.140625" style="131"/>
    <col min="10497" max="10497" width="4.5703125" style="131" customWidth="1"/>
    <col min="10498" max="10498" width="43.140625" style="131" customWidth="1"/>
    <col min="10499" max="10499" width="9" style="131" customWidth="1"/>
    <col min="10500" max="10500" width="6.140625" style="131" customWidth="1"/>
    <col min="10501" max="10501" width="10.85546875" style="131" customWidth="1"/>
    <col min="10502" max="10502" width="15.42578125" style="131" bestFit="1" customWidth="1"/>
    <col min="10503" max="10505" width="9.140625" style="131"/>
    <col min="10506" max="10506" width="11.42578125" style="131" bestFit="1" customWidth="1"/>
    <col min="10507" max="10752" width="9.140625" style="131"/>
    <col min="10753" max="10753" width="4.5703125" style="131" customWidth="1"/>
    <col min="10754" max="10754" width="43.140625" style="131" customWidth="1"/>
    <col min="10755" max="10755" width="9" style="131" customWidth="1"/>
    <col min="10756" max="10756" width="6.140625" style="131" customWidth="1"/>
    <col min="10757" max="10757" width="10.85546875" style="131" customWidth="1"/>
    <col min="10758" max="10758" width="15.42578125" style="131" bestFit="1" customWidth="1"/>
    <col min="10759" max="10761" width="9.140625" style="131"/>
    <col min="10762" max="10762" width="11.42578125" style="131" bestFit="1" customWidth="1"/>
    <col min="10763" max="11008" width="9.140625" style="131"/>
    <col min="11009" max="11009" width="4.5703125" style="131" customWidth="1"/>
    <col min="11010" max="11010" width="43.140625" style="131" customWidth="1"/>
    <col min="11011" max="11011" width="9" style="131" customWidth="1"/>
    <col min="11012" max="11012" width="6.140625" style="131" customWidth="1"/>
    <col min="11013" max="11013" width="10.85546875" style="131" customWidth="1"/>
    <col min="11014" max="11014" width="15.42578125" style="131" bestFit="1" customWidth="1"/>
    <col min="11015" max="11017" width="9.140625" style="131"/>
    <col min="11018" max="11018" width="11.42578125" style="131" bestFit="1" customWidth="1"/>
    <col min="11019" max="11264" width="9.140625" style="131"/>
    <col min="11265" max="11265" width="4.5703125" style="131" customWidth="1"/>
    <col min="11266" max="11266" width="43.140625" style="131" customWidth="1"/>
    <col min="11267" max="11267" width="9" style="131" customWidth="1"/>
    <col min="11268" max="11268" width="6.140625" style="131" customWidth="1"/>
    <col min="11269" max="11269" width="10.85546875" style="131" customWidth="1"/>
    <col min="11270" max="11270" width="15.42578125" style="131" bestFit="1" customWidth="1"/>
    <col min="11271" max="11273" width="9.140625" style="131"/>
    <col min="11274" max="11274" width="11.42578125" style="131" bestFit="1" customWidth="1"/>
    <col min="11275" max="11520" width="9.140625" style="131"/>
    <col min="11521" max="11521" width="4.5703125" style="131" customWidth="1"/>
    <col min="11522" max="11522" width="43.140625" style="131" customWidth="1"/>
    <col min="11523" max="11523" width="9" style="131" customWidth="1"/>
    <col min="11524" max="11524" width="6.140625" style="131" customWidth="1"/>
    <col min="11525" max="11525" width="10.85546875" style="131" customWidth="1"/>
    <col min="11526" max="11526" width="15.42578125" style="131" bestFit="1" customWidth="1"/>
    <col min="11527" max="11529" width="9.140625" style="131"/>
    <col min="11530" max="11530" width="11.42578125" style="131" bestFit="1" customWidth="1"/>
    <col min="11531" max="11776" width="9.140625" style="131"/>
    <col min="11777" max="11777" width="4.5703125" style="131" customWidth="1"/>
    <col min="11778" max="11778" width="43.140625" style="131" customWidth="1"/>
    <col min="11779" max="11779" width="9" style="131" customWidth="1"/>
    <col min="11780" max="11780" width="6.140625" style="131" customWidth="1"/>
    <col min="11781" max="11781" width="10.85546875" style="131" customWidth="1"/>
    <col min="11782" max="11782" width="15.42578125" style="131" bestFit="1" customWidth="1"/>
    <col min="11783" max="11785" width="9.140625" style="131"/>
    <col min="11786" max="11786" width="11.42578125" style="131" bestFit="1" customWidth="1"/>
    <col min="11787" max="12032" width="9.140625" style="131"/>
    <col min="12033" max="12033" width="4.5703125" style="131" customWidth="1"/>
    <col min="12034" max="12034" width="43.140625" style="131" customWidth="1"/>
    <col min="12035" max="12035" width="9" style="131" customWidth="1"/>
    <col min="12036" max="12036" width="6.140625" style="131" customWidth="1"/>
    <col min="12037" max="12037" width="10.85546875" style="131" customWidth="1"/>
    <col min="12038" max="12038" width="15.42578125" style="131" bestFit="1" customWidth="1"/>
    <col min="12039" max="12041" width="9.140625" style="131"/>
    <col min="12042" max="12042" width="11.42578125" style="131" bestFit="1" customWidth="1"/>
    <col min="12043" max="12288" width="9.140625" style="131"/>
    <col min="12289" max="12289" width="4.5703125" style="131" customWidth="1"/>
    <col min="12290" max="12290" width="43.140625" style="131" customWidth="1"/>
    <col min="12291" max="12291" width="9" style="131" customWidth="1"/>
    <col min="12292" max="12292" width="6.140625" style="131" customWidth="1"/>
    <col min="12293" max="12293" width="10.85546875" style="131" customWidth="1"/>
    <col min="12294" max="12294" width="15.42578125" style="131" bestFit="1" customWidth="1"/>
    <col min="12295" max="12297" width="9.140625" style="131"/>
    <col min="12298" max="12298" width="11.42578125" style="131" bestFit="1" customWidth="1"/>
    <col min="12299" max="12544" width="9.140625" style="131"/>
    <col min="12545" max="12545" width="4.5703125" style="131" customWidth="1"/>
    <col min="12546" max="12546" width="43.140625" style="131" customWidth="1"/>
    <col min="12547" max="12547" width="9" style="131" customWidth="1"/>
    <col min="12548" max="12548" width="6.140625" style="131" customWidth="1"/>
    <col min="12549" max="12549" width="10.85546875" style="131" customWidth="1"/>
    <col min="12550" max="12550" width="15.42578125" style="131" bestFit="1" customWidth="1"/>
    <col min="12551" max="12553" width="9.140625" style="131"/>
    <col min="12554" max="12554" width="11.42578125" style="131" bestFit="1" customWidth="1"/>
    <col min="12555" max="12800" width="9.140625" style="131"/>
    <col min="12801" max="12801" width="4.5703125" style="131" customWidth="1"/>
    <col min="12802" max="12802" width="43.140625" style="131" customWidth="1"/>
    <col min="12803" max="12803" width="9" style="131" customWidth="1"/>
    <col min="12804" max="12804" width="6.140625" style="131" customWidth="1"/>
    <col min="12805" max="12805" width="10.85546875" style="131" customWidth="1"/>
    <col min="12806" max="12806" width="15.42578125" style="131" bestFit="1" customWidth="1"/>
    <col min="12807" max="12809" width="9.140625" style="131"/>
    <col min="12810" max="12810" width="11.42578125" style="131" bestFit="1" customWidth="1"/>
    <col min="12811" max="13056" width="9.140625" style="131"/>
    <col min="13057" max="13057" width="4.5703125" style="131" customWidth="1"/>
    <col min="13058" max="13058" width="43.140625" style="131" customWidth="1"/>
    <col min="13059" max="13059" width="9" style="131" customWidth="1"/>
    <col min="13060" max="13060" width="6.140625" style="131" customWidth="1"/>
    <col min="13061" max="13061" width="10.85546875" style="131" customWidth="1"/>
    <col min="13062" max="13062" width="15.42578125" style="131" bestFit="1" customWidth="1"/>
    <col min="13063" max="13065" width="9.140625" style="131"/>
    <col min="13066" max="13066" width="11.42578125" style="131" bestFit="1" customWidth="1"/>
    <col min="13067" max="13312" width="9.140625" style="131"/>
    <col min="13313" max="13313" width="4.5703125" style="131" customWidth="1"/>
    <col min="13314" max="13314" width="43.140625" style="131" customWidth="1"/>
    <col min="13315" max="13315" width="9" style="131" customWidth="1"/>
    <col min="13316" max="13316" width="6.140625" style="131" customWidth="1"/>
    <col min="13317" max="13317" width="10.85546875" style="131" customWidth="1"/>
    <col min="13318" max="13318" width="15.42578125" style="131" bestFit="1" customWidth="1"/>
    <col min="13319" max="13321" width="9.140625" style="131"/>
    <col min="13322" max="13322" width="11.42578125" style="131" bestFit="1" customWidth="1"/>
    <col min="13323" max="13568" width="9.140625" style="131"/>
    <col min="13569" max="13569" width="4.5703125" style="131" customWidth="1"/>
    <col min="13570" max="13570" width="43.140625" style="131" customWidth="1"/>
    <col min="13571" max="13571" width="9" style="131" customWidth="1"/>
    <col min="13572" max="13572" width="6.140625" style="131" customWidth="1"/>
    <col min="13573" max="13573" width="10.85546875" style="131" customWidth="1"/>
    <col min="13574" max="13574" width="15.42578125" style="131" bestFit="1" customWidth="1"/>
    <col min="13575" max="13577" width="9.140625" style="131"/>
    <col min="13578" max="13578" width="11.42578125" style="131" bestFit="1" customWidth="1"/>
    <col min="13579" max="13824" width="9.140625" style="131"/>
    <col min="13825" max="13825" width="4.5703125" style="131" customWidth="1"/>
    <col min="13826" max="13826" width="43.140625" style="131" customWidth="1"/>
    <col min="13827" max="13827" width="9" style="131" customWidth="1"/>
    <col min="13828" max="13828" width="6.140625" style="131" customWidth="1"/>
    <col min="13829" max="13829" width="10.85546875" style="131" customWidth="1"/>
    <col min="13830" max="13830" width="15.42578125" style="131" bestFit="1" customWidth="1"/>
    <col min="13831" max="13833" width="9.140625" style="131"/>
    <col min="13834" max="13834" width="11.42578125" style="131" bestFit="1" customWidth="1"/>
    <col min="13835" max="14080" width="9.140625" style="131"/>
    <col min="14081" max="14081" width="4.5703125" style="131" customWidth="1"/>
    <col min="14082" max="14082" width="43.140625" style="131" customWidth="1"/>
    <col min="14083" max="14083" width="9" style="131" customWidth="1"/>
    <col min="14084" max="14084" width="6.140625" style="131" customWidth="1"/>
    <col min="14085" max="14085" width="10.85546875" style="131" customWidth="1"/>
    <col min="14086" max="14086" width="15.42578125" style="131" bestFit="1" customWidth="1"/>
    <col min="14087" max="14089" width="9.140625" style="131"/>
    <col min="14090" max="14090" width="11.42578125" style="131" bestFit="1" customWidth="1"/>
    <col min="14091" max="14336" width="9.140625" style="131"/>
    <col min="14337" max="14337" width="4.5703125" style="131" customWidth="1"/>
    <col min="14338" max="14338" width="43.140625" style="131" customWidth="1"/>
    <col min="14339" max="14339" width="9" style="131" customWidth="1"/>
    <col min="14340" max="14340" width="6.140625" style="131" customWidth="1"/>
    <col min="14341" max="14341" width="10.85546875" style="131" customWidth="1"/>
    <col min="14342" max="14342" width="15.42578125" style="131" bestFit="1" customWidth="1"/>
    <col min="14343" max="14345" width="9.140625" style="131"/>
    <col min="14346" max="14346" width="11.42578125" style="131" bestFit="1" customWidth="1"/>
    <col min="14347" max="14592" width="9.140625" style="131"/>
    <col min="14593" max="14593" width="4.5703125" style="131" customWidth="1"/>
    <col min="14594" max="14594" width="43.140625" style="131" customWidth="1"/>
    <col min="14595" max="14595" width="9" style="131" customWidth="1"/>
    <col min="14596" max="14596" width="6.140625" style="131" customWidth="1"/>
    <col min="14597" max="14597" width="10.85546875" style="131" customWidth="1"/>
    <col min="14598" max="14598" width="15.42578125" style="131" bestFit="1" customWidth="1"/>
    <col min="14599" max="14601" width="9.140625" style="131"/>
    <col min="14602" max="14602" width="11.42578125" style="131" bestFit="1" customWidth="1"/>
    <col min="14603" max="14848" width="9.140625" style="131"/>
    <col min="14849" max="14849" width="4.5703125" style="131" customWidth="1"/>
    <col min="14850" max="14850" width="43.140625" style="131" customWidth="1"/>
    <col min="14851" max="14851" width="9" style="131" customWidth="1"/>
    <col min="14852" max="14852" width="6.140625" style="131" customWidth="1"/>
    <col min="14853" max="14853" width="10.85546875" style="131" customWidth="1"/>
    <col min="14854" max="14854" width="15.42578125" style="131" bestFit="1" customWidth="1"/>
    <col min="14855" max="14857" width="9.140625" style="131"/>
    <col min="14858" max="14858" width="11.42578125" style="131" bestFit="1" customWidth="1"/>
    <col min="14859" max="15104" width="9.140625" style="131"/>
    <col min="15105" max="15105" width="4.5703125" style="131" customWidth="1"/>
    <col min="15106" max="15106" width="43.140625" style="131" customWidth="1"/>
    <col min="15107" max="15107" width="9" style="131" customWidth="1"/>
    <col min="15108" max="15108" width="6.140625" style="131" customWidth="1"/>
    <col min="15109" max="15109" width="10.85546875" style="131" customWidth="1"/>
    <col min="15110" max="15110" width="15.42578125" style="131" bestFit="1" customWidth="1"/>
    <col min="15111" max="15113" width="9.140625" style="131"/>
    <col min="15114" max="15114" width="11.42578125" style="131" bestFit="1" customWidth="1"/>
    <col min="15115" max="15360" width="9.140625" style="131"/>
    <col min="15361" max="15361" width="4.5703125" style="131" customWidth="1"/>
    <col min="15362" max="15362" width="43.140625" style="131" customWidth="1"/>
    <col min="15363" max="15363" width="9" style="131" customWidth="1"/>
    <col min="15364" max="15364" width="6.140625" style="131" customWidth="1"/>
    <col min="15365" max="15365" width="10.85546875" style="131" customWidth="1"/>
    <col min="15366" max="15366" width="15.42578125" style="131" bestFit="1" customWidth="1"/>
    <col min="15367" max="15369" width="9.140625" style="131"/>
    <col min="15370" max="15370" width="11.42578125" style="131" bestFit="1" customWidth="1"/>
    <col min="15371" max="15616" width="9.140625" style="131"/>
    <col min="15617" max="15617" width="4.5703125" style="131" customWidth="1"/>
    <col min="15618" max="15618" width="43.140625" style="131" customWidth="1"/>
    <col min="15619" max="15619" width="9" style="131" customWidth="1"/>
    <col min="15620" max="15620" width="6.140625" style="131" customWidth="1"/>
    <col min="15621" max="15621" width="10.85546875" style="131" customWidth="1"/>
    <col min="15622" max="15622" width="15.42578125" style="131" bestFit="1" customWidth="1"/>
    <col min="15623" max="15625" width="9.140625" style="131"/>
    <col min="15626" max="15626" width="11.42578125" style="131" bestFit="1" customWidth="1"/>
    <col min="15627" max="15872" width="9.140625" style="131"/>
    <col min="15873" max="15873" width="4.5703125" style="131" customWidth="1"/>
    <col min="15874" max="15874" width="43.140625" style="131" customWidth="1"/>
    <col min="15875" max="15875" width="9" style="131" customWidth="1"/>
    <col min="15876" max="15876" width="6.140625" style="131" customWidth="1"/>
    <col min="15877" max="15877" width="10.85546875" style="131" customWidth="1"/>
    <col min="15878" max="15878" width="15.42578125" style="131" bestFit="1" customWidth="1"/>
    <col min="15879" max="15881" width="9.140625" style="131"/>
    <col min="15882" max="15882" width="11.42578125" style="131" bestFit="1" customWidth="1"/>
    <col min="15883" max="16128" width="9.140625" style="131"/>
    <col min="16129" max="16129" width="4.5703125" style="131" customWidth="1"/>
    <col min="16130" max="16130" width="43.140625" style="131" customWidth="1"/>
    <col min="16131" max="16131" width="9" style="131" customWidth="1"/>
    <col min="16132" max="16132" width="6.140625" style="131" customWidth="1"/>
    <col min="16133" max="16133" width="10.85546875" style="131" customWidth="1"/>
    <col min="16134" max="16134" width="15.42578125" style="131" bestFit="1" customWidth="1"/>
    <col min="16135" max="16137" width="9.140625" style="131"/>
    <col min="16138" max="16138" width="11.42578125" style="131" bestFit="1" customWidth="1"/>
    <col min="16139" max="16383" width="9.140625" style="131"/>
    <col min="16384" max="16384" width="9.140625" style="131" customWidth="1"/>
  </cols>
  <sheetData>
    <row r="1" spans="1:10" s="118" customFormat="1">
      <c r="A1" s="112" t="s">
        <v>153</v>
      </c>
      <c r="B1" s="113" t="s">
        <v>189</v>
      </c>
      <c r="C1" s="114" t="s">
        <v>46</v>
      </c>
      <c r="D1" s="115" t="s">
        <v>47</v>
      </c>
      <c r="E1" s="116" t="s">
        <v>48</v>
      </c>
      <c r="F1" s="117" t="s">
        <v>190</v>
      </c>
    </row>
    <row r="2" spans="1:10" s="118" customFormat="1">
      <c r="A2" s="119"/>
      <c r="B2" s="120"/>
      <c r="C2" s="121"/>
      <c r="D2" s="122"/>
      <c r="E2" s="123"/>
      <c r="F2" s="124"/>
      <c r="H2" s="125"/>
    </row>
    <row r="3" spans="1:10" ht="15" customHeight="1">
      <c r="B3" s="120" t="s">
        <v>1485</v>
      </c>
    </row>
    <row r="4" spans="1:10" ht="16.899999999999999" customHeight="1">
      <c r="B4" s="120" t="s">
        <v>570</v>
      </c>
    </row>
    <row r="5" spans="1:10">
      <c r="B5" s="120" t="s">
        <v>571</v>
      </c>
    </row>
    <row r="6" spans="1:10">
      <c r="B6" s="111" t="s">
        <v>572</v>
      </c>
    </row>
    <row r="7" spans="1:10">
      <c r="B7" s="111" t="s">
        <v>573</v>
      </c>
    </row>
    <row r="8" spans="1:10">
      <c r="B8" s="133" t="s">
        <v>1464</v>
      </c>
    </row>
    <row r="9" spans="1:10">
      <c r="B9" s="133" t="s">
        <v>545</v>
      </c>
    </row>
    <row r="10" spans="1:10" ht="16.5">
      <c r="A10" s="126" t="s">
        <v>49</v>
      </c>
      <c r="B10" s="134" t="s">
        <v>569</v>
      </c>
      <c r="C10" s="127">
        <v>211</v>
      </c>
      <c r="D10" s="128" t="s">
        <v>574</v>
      </c>
      <c r="F10" s="417"/>
      <c r="J10" s="135"/>
    </row>
    <row r="11" spans="1:10">
      <c r="F11" s="417"/>
      <c r="J11" s="135"/>
    </row>
    <row r="12" spans="1:10" ht="16.5">
      <c r="A12" s="126" t="s">
        <v>50</v>
      </c>
      <c r="B12" s="134" t="s">
        <v>224</v>
      </c>
      <c r="C12" s="127">
        <v>155</v>
      </c>
      <c r="D12" s="128" t="s">
        <v>574</v>
      </c>
      <c r="F12" s="417"/>
      <c r="I12" s="136"/>
    </row>
    <row r="13" spans="1:10">
      <c r="F13" s="417"/>
      <c r="I13" s="136"/>
    </row>
    <row r="14" spans="1:10" ht="16.5">
      <c r="A14" s="126" t="s">
        <v>52</v>
      </c>
      <c r="B14" s="134" t="s">
        <v>225</v>
      </c>
      <c r="C14" s="127">
        <v>45</v>
      </c>
      <c r="D14" s="128" t="s">
        <v>574</v>
      </c>
      <c r="F14" s="417"/>
      <c r="I14" s="136"/>
    </row>
    <row r="15" spans="1:10">
      <c r="F15" s="417"/>
      <c r="I15" s="136"/>
    </row>
    <row r="16" spans="1:10" ht="16.5">
      <c r="A16" s="126" t="s">
        <v>53</v>
      </c>
      <c r="B16" s="134" t="s">
        <v>604</v>
      </c>
      <c r="C16" s="138">
        <v>35</v>
      </c>
      <c r="D16" s="128" t="s">
        <v>574</v>
      </c>
      <c r="F16" s="417"/>
      <c r="I16" s="136"/>
    </row>
    <row r="17" spans="1:10">
      <c r="C17" s="138"/>
      <c r="F17" s="417"/>
      <c r="I17" s="136"/>
    </row>
    <row r="18" spans="1:10">
      <c r="B18" s="133" t="s">
        <v>1423</v>
      </c>
      <c r="C18" s="138"/>
      <c r="F18" s="417"/>
      <c r="I18" s="136"/>
    </row>
    <row r="19" spans="1:10">
      <c r="B19" s="133" t="s">
        <v>545</v>
      </c>
      <c r="C19" s="138"/>
      <c r="F19" s="417"/>
      <c r="I19" s="136"/>
    </row>
    <row r="20" spans="1:10" ht="16.5">
      <c r="A20" s="126" t="s">
        <v>54</v>
      </c>
      <c r="B20" s="134" t="s">
        <v>605</v>
      </c>
      <c r="C20" s="138">
        <v>210</v>
      </c>
      <c r="D20" s="128" t="s">
        <v>574</v>
      </c>
      <c r="F20" s="417"/>
      <c r="I20" s="136"/>
    </row>
    <row r="21" spans="1:10">
      <c r="F21" s="417"/>
      <c r="I21" s="136"/>
    </row>
    <row r="22" spans="1:10">
      <c r="B22" s="141" t="s">
        <v>211</v>
      </c>
      <c r="F22" s="417"/>
      <c r="I22" s="136"/>
    </row>
    <row r="23" spans="1:10">
      <c r="B23" s="133" t="s">
        <v>606</v>
      </c>
      <c r="F23" s="417"/>
      <c r="I23" s="136"/>
    </row>
    <row r="24" spans="1:10" s="143" customFormat="1">
      <c r="A24" s="126"/>
      <c r="B24" s="134"/>
      <c r="C24" s="142"/>
      <c r="D24" s="140"/>
      <c r="E24" s="129"/>
      <c r="F24" s="417"/>
      <c r="G24" s="131"/>
      <c r="H24" s="132"/>
      <c r="I24" s="136"/>
      <c r="J24" s="131"/>
    </row>
    <row r="25" spans="1:10" s="143" customFormat="1">
      <c r="A25" s="126"/>
      <c r="B25" s="134"/>
      <c r="C25" s="142"/>
      <c r="D25" s="140"/>
      <c r="E25" s="129"/>
      <c r="F25" s="417"/>
      <c r="G25" s="131"/>
      <c r="H25" s="132"/>
      <c r="I25" s="136"/>
      <c r="J25" s="131"/>
    </row>
    <row r="26" spans="1:10" s="143" customFormat="1">
      <c r="A26" s="126"/>
      <c r="B26" s="134"/>
      <c r="C26" s="142"/>
      <c r="D26" s="140"/>
      <c r="E26" s="129"/>
      <c r="F26" s="417"/>
      <c r="G26" s="131"/>
      <c r="H26" s="132"/>
      <c r="I26" s="136"/>
      <c r="J26" s="131"/>
    </row>
    <row r="27" spans="1:10" s="143" customFormat="1" ht="13.9" customHeight="1">
      <c r="A27" s="126" t="s">
        <v>55</v>
      </c>
      <c r="B27" s="134" t="s">
        <v>228</v>
      </c>
      <c r="C27" s="142"/>
      <c r="D27" s="140"/>
      <c r="E27" s="129"/>
      <c r="F27" s="417"/>
      <c r="G27" s="131"/>
      <c r="H27" s="132"/>
      <c r="I27" s="136"/>
      <c r="J27" s="131"/>
    </row>
    <row r="28" spans="1:10" s="143" customFormat="1" ht="12.75" customHeight="1">
      <c r="A28" s="126"/>
      <c r="B28" s="134" t="s">
        <v>229</v>
      </c>
      <c r="C28" s="142"/>
      <c r="D28" s="140"/>
      <c r="E28" s="129"/>
      <c r="F28" s="417"/>
      <c r="G28" s="131"/>
      <c r="H28" s="132"/>
      <c r="I28" s="136"/>
      <c r="J28" s="131"/>
    </row>
    <row r="29" spans="1:10" s="143" customFormat="1" ht="16.899999999999999" customHeight="1">
      <c r="A29" s="126"/>
      <c r="B29" s="134" t="s">
        <v>230</v>
      </c>
      <c r="C29" s="142">
        <v>1200</v>
      </c>
      <c r="D29" s="140" t="s">
        <v>575</v>
      </c>
      <c r="E29" s="129"/>
      <c r="F29" s="417"/>
      <c r="G29" s="131"/>
      <c r="H29" s="132"/>
      <c r="I29" s="136"/>
      <c r="J29" s="131"/>
    </row>
    <row r="30" spans="1:10">
      <c r="F30" s="417"/>
      <c r="I30" s="136"/>
    </row>
    <row r="31" spans="1:10" ht="13.9" customHeight="1">
      <c r="A31" s="126" t="s">
        <v>56</v>
      </c>
      <c r="B31" s="134" t="s">
        <v>294</v>
      </c>
      <c r="F31" s="417"/>
    </row>
    <row r="32" spans="1:10" ht="13.9" customHeight="1">
      <c r="B32" s="134" t="s">
        <v>231</v>
      </c>
      <c r="F32" s="417"/>
    </row>
    <row r="33" spans="1:9" ht="13.9" customHeight="1">
      <c r="B33" s="134" t="s">
        <v>232</v>
      </c>
      <c r="C33" s="127">
        <v>930</v>
      </c>
      <c r="D33" s="128" t="s">
        <v>575</v>
      </c>
      <c r="F33" s="417"/>
    </row>
    <row r="34" spans="1:9" ht="13.9" customHeight="1">
      <c r="F34" s="417"/>
    </row>
    <row r="35" spans="1:9">
      <c r="A35" s="126" t="s">
        <v>57</v>
      </c>
      <c r="B35" s="134" t="s">
        <v>233</v>
      </c>
      <c r="F35" s="417"/>
    </row>
    <row r="36" spans="1:9" ht="17.25" thickBot="1">
      <c r="B36" s="134" t="s">
        <v>234</v>
      </c>
      <c r="C36" s="127">
        <v>286</v>
      </c>
      <c r="D36" s="128" t="s">
        <v>575</v>
      </c>
      <c r="F36" s="417"/>
      <c r="I36" s="144"/>
    </row>
    <row r="37" spans="1:9" ht="15" thickTop="1">
      <c r="F37" s="417"/>
      <c r="I37" s="154"/>
    </row>
    <row r="38" spans="1:9" ht="16.5">
      <c r="A38" s="126" t="s">
        <v>58</v>
      </c>
      <c r="B38" s="134" t="s">
        <v>607</v>
      </c>
      <c r="C38" s="127">
        <v>263</v>
      </c>
      <c r="D38" s="128" t="s">
        <v>575</v>
      </c>
      <c r="F38" s="417"/>
      <c r="I38" s="154"/>
    </row>
    <row r="39" spans="1:9">
      <c r="F39" s="417"/>
      <c r="I39" s="154"/>
    </row>
    <row r="40" spans="1:9" ht="16.5">
      <c r="A40" s="126" t="s">
        <v>59</v>
      </c>
      <c r="B40" s="735" t="s">
        <v>608</v>
      </c>
      <c r="C40" s="127">
        <v>1575</v>
      </c>
      <c r="D40" s="128" t="s">
        <v>575</v>
      </c>
      <c r="F40" s="417"/>
      <c r="I40" s="154"/>
    </row>
    <row r="41" spans="1:9">
      <c r="B41" s="735"/>
      <c r="F41" s="417"/>
      <c r="I41" s="154"/>
    </row>
    <row r="42" spans="1:9">
      <c r="B42" s="733" t="s">
        <v>213</v>
      </c>
      <c r="F42" s="417"/>
    </row>
    <row r="43" spans="1:9">
      <c r="B43" s="733" t="s">
        <v>214</v>
      </c>
      <c r="F43" s="417"/>
    </row>
    <row r="44" spans="1:9">
      <c r="B44" s="734" t="s">
        <v>1488</v>
      </c>
      <c r="F44" s="417"/>
    </row>
    <row r="45" spans="1:9">
      <c r="B45" s="735"/>
      <c r="C45" s="155"/>
      <c r="F45" s="417"/>
    </row>
    <row r="46" spans="1:9">
      <c r="A46" s="126" t="s">
        <v>60</v>
      </c>
      <c r="B46" s="735" t="s">
        <v>1663</v>
      </c>
      <c r="C46" s="155">
        <v>23.25</v>
      </c>
      <c r="D46" s="128" t="s">
        <v>215</v>
      </c>
      <c r="F46" s="417"/>
    </row>
    <row r="47" spans="1:9">
      <c r="B47" s="735"/>
      <c r="C47" s="155"/>
      <c r="F47" s="417"/>
    </row>
    <row r="48" spans="1:9">
      <c r="A48" s="126" t="s">
        <v>61</v>
      </c>
      <c r="B48" s="735" t="s">
        <v>1664</v>
      </c>
      <c r="C48" s="155">
        <v>9</v>
      </c>
      <c r="D48" s="128" t="s">
        <v>215</v>
      </c>
      <c r="F48" s="417"/>
    </row>
    <row r="49" spans="1:8">
      <c r="B49" s="735"/>
      <c r="F49" s="417"/>
    </row>
    <row r="50" spans="1:8">
      <c r="A50" s="126" t="s">
        <v>62</v>
      </c>
      <c r="B50" s="735" t="s">
        <v>1665</v>
      </c>
      <c r="C50" s="155">
        <v>14.7</v>
      </c>
      <c r="D50" s="128" t="s">
        <v>215</v>
      </c>
      <c r="F50" s="417"/>
    </row>
    <row r="51" spans="1:8">
      <c r="B51" s="735"/>
      <c r="C51" s="155"/>
      <c r="F51" s="417"/>
    </row>
    <row r="52" spans="1:8">
      <c r="A52" s="126" t="s">
        <v>63</v>
      </c>
      <c r="B52" s="735" t="s">
        <v>1493</v>
      </c>
      <c r="C52" s="129">
        <v>5.25</v>
      </c>
      <c r="D52" s="128" t="s">
        <v>215</v>
      </c>
      <c r="F52" s="417"/>
    </row>
    <row r="53" spans="1:8">
      <c r="B53" s="735"/>
      <c r="C53" s="145"/>
      <c r="F53" s="417"/>
    </row>
    <row r="54" spans="1:8">
      <c r="A54" s="126" t="s">
        <v>333</v>
      </c>
      <c r="B54" s="735" t="s">
        <v>1666</v>
      </c>
      <c r="C54" s="129">
        <v>16.8</v>
      </c>
      <c r="D54" s="128" t="s">
        <v>215</v>
      </c>
      <c r="F54" s="417"/>
    </row>
    <row r="55" spans="1:8">
      <c r="B55" s="735"/>
      <c r="C55" s="129"/>
      <c r="F55" s="418"/>
    </row>
    <row r="56" spans="1:8">
      <c r="B56" s="147" t="s">
        <v>235</v>
      </c>
      <c r="D56" s="128" t="s">
        <v>539</v>
      </c>
      <c r="F56" s="162"/>
    </row>
    <row r="57" spans="1:8" ht="15" thickBot="1">
      <c r="B57" s="147" t="s">
        <v>223</v>
      </c>
      <c r="F57" s="163"/>
    </row>
    <row r="58" spans="1:8" ht="15" thickTop="1">
      <c r="B58" s="147"/>
      <c r="F58" s="164"/>
    </row>
    <row r="59" spans="1:8" ht="15" thickBot="1">
      <c r="B59" s="147"/>
      <c r="F59" s="164"/>
    </row>
    <row r="60" spans="1:8" ht="15" thickTop="1">
      <c r="A60" s="149"/>
      <c r="B60" s="150"/>
      <c r="C60" s="151"/>
      <c r="D60" s="149"/>
      <c r="E60" s="152"/>
      <c r="F60" s="165"/>
    </row>
    <row r="61" spans="1:8" ht="15" customHeight="1">
      <c r="C61" s="145"/>
      <c r="F61" s="137"/>
      <c r="H61" s="166"/>
    </row>
    <row r="62" spans="1:8" ht="15" customHeight="1">
      <c r="C62" s="145"/>
      <c r="F62" s="137"/>
      <c r="H62" s="166"/>
    </row>
    <row r="63" spans="1:8" ht="15" customHeight="1">
      <c r="B63" s="111" t="s">
        <v>216</v>
      </c>
      <c r="C63" s="145"/>
      <c r="E63" s="160"/>
      <c r="F63" s="137"/>
      <c r="H63" s="166"/>
    </row>
    <row r="64" spans="1:8" ht="15" customHeight="1">
      <c r="C64" s="145"/>
      <c r="E64" s="160"/>
      <c r="F64" s="137"/>
      <c r="H64" s="166"/>
    </row>
    <row r="65" spans="1:8" ht="15" customHeight="1">
      <c r="B65" s="111" t="s">
        <v>217</v>
      </c>
      <c r="C65" s="145"/>
      <c r="E65" s="160"/>
      <c r="F65" s="137"/>
      <c r="H65" s="166"/>
    </row>
    <row r="66" spans="1:8" ht="15" customHeight="1">
      <c r="C66" s="145"/>
      <c r="E66" s="160"/>
      <c r="F66" s="137"/>
      <c r="H66" s="166"/>
    </row>
    <row r="67" spans="1:8" ht="15" customHeight="1">
      <c r="B67" s="139" t="s">
        <v>1681</v>
      </c>
      <c r="C67" s="145"/>
      <c r="E67" s="160"/>
      <c r="F67" s="137"/>
      <c r="H67" s="166"/>
    </row>
    <row r="68" spans="1:8" ht="15" customHeight="1">
      <c r="B68" s="139" t="s">
        <v>1682</v>
      </c>
      <c r="C68" s="145"/>
      <c r="E68" s="160"/>
      <c r="F68" s="137"/>
      <c r="H68" s="166"/>
    </row>
    <row r="69" spans="1:8" ht="15" customHeight="1">
      <c r="A69" s="126" t="s">
        <v>49</v>
      </c>
      <c r="B69" s="134" t="s">
        <v>1683</v>
      </c>
      <c r="C69" s="145">
        <v>412</v>
      </c>
      <c r="D69" s="128" t="s">
        <v>575</v>
      </c>
      <c r="E69" s="160"/>
      <c r="F69" s="417"/>
      <c r="H69" s="166"/>
    </row>
    <row r="70" spans="1:8" ht="15" customHeight="1">
      <c r="C70" s="145"/>
      <c r="E70" s="160"/>
      <c r="F70" s="137"/>
      <c r="H70" s="166"/>
    </row>
    <row r="71" spans="1:8" ht="15" customHeight="1">
      <c r="A71" s="126" t="s">
        <v>50</v>
      </c>
      <c r="B71" s="134" t="s">
        <v>1684</v>
      </c>
      <c r="C71" s="145">
        <v>402</v>
      </c>
      <c r="D71" s="128" t="s">
        <v>575</v>
      </c>
      <c r="E71" s="160"/>
      <c r="F71" s="417"/>
      <c r="H71" s="166"/>
    </row>
    <row r="72" spans="1:8" ht="15" customHeight="1">
      <c r="C72" s="145"/>
      <c r="E72" s="160"/>
      <c r="F72" s="418"/>
      <c r="H72" s="166"/>
    </row>
    <row r="73" spans="1:8" ht="15" customHeight="1">
      <c r="B73" s="147" t="s">
        <v>236</v>
      </c>
      <c r="C73" s="145"/>
      <c r="E73" s="160"/>
      <c r="F73" s="146"/>
      <c r="H73" s="166"/>
    </row>
    <row r="74" spans="1:8" ht="15" customHeight="1" thickBot="1">
      <c r="B74" s="147" t="s">
        <v>223</v>
      </c>
      <c r="C74" s="145"/>
      <c r="E74" s="160"/>
      <c r="F74" s="148"/>
      <c r="H74" s="166"/>
    </row>
    <row r="75" spans="1:8" ht="15" customHeight="1" thickTop="1">
      <c r="C75" s="145"/>
      <c r="F75" s="137"/>
      <c r="H75" s="166"/>
    </row>
    <row r="76" spans="1:8" ht="15" customHeight="1">
      <c r="C76" s="145"/>
      <c r="F76" s="137"/>
      <c r="H76" s="166"/>
    </row>
    <row r="77" spans="1:8" ht="15" customHeight="1">
      <c r="C77" s="145"/>
      <c r="F77" s="137"/>
      <c r="H77" s="166"/>
    </row>
    <row r="78" spans="1:8" ht="15" customHeight="1">
      <c r="C78" s="145"/>
      <c r="F78" s="137"/>
      <c r="H78" s="166"/>
    </row>
    <row r="79" spans="1:8" ht="15" customHeight="1">
      <c r="C79" s="145"/>
      <c r="F79" s="137"/>
      <c r="H79" s="166"/>
    </row>
    <row r="80" spans="1:8" ht="15" customHeight="1">
      <c r="C80" s="145"/>
      <c r="F80" s="137"/>
      <c r="H80" s="166"/>
    </row>
    <row r="81" spans="1:8" ht="15" customHeight="1">
      <c r="B81" s="111" t="s">
        <v>566</v>
      </c>
      <c r="C81" s="145"/>
      <c r="F81" s="137"/>
      <c r="H81" s="166"/>
    </row>
    <row r="82" spans="1:8" ht="15" customHeight="1">
      <c r="C82" s="145"/>
      <c r="F82" s="137"/>
      <c r="H82" s="166"/>
    </row>
    <row r="83" spans="1:8" ht="15" customHeight="1">
      <c r="B83" s="111" t="s">
        <v>549</v>
      </c>
      <c r="C83" s="145"/>
      <c r="F83" s="137"/>
      <c r="H83" s="166"/>
    </row>
    <row r="84" spans="1:8" ht="15" customHeight="1">
      <c r="C84" s="145"/>
      <c r="F84" s="137"/>
      <c r="H84" s="166"/>
    </row>
    <row r="85" spans="1:8" ht="28.9" customHeight="1">
      <c r="B85" s="167" t="s">
        <v>648</v>
      </c>
      <c r="C85" s="145"/>
      <c r="F85" s="137"/>
      <c r="H85" s="166"/>
    </row>
    <row r="86" spans="1:8" ht="15" customHeight="1">
      <c r="A86" s="126" t="s">
        <v>52</v>
      </c>
      <c r="B86" s="134" t="s">
        <v>649</v>
      </c>
      <c r="C86" s="145"/>
      <c r="F86" s="137"/>
      <c r="H86" s="166"/>
    </row>
    <row r="87" spans="1:8" ht="15" customHeight="1">
      <c r="B87" s="134" t="s">
        <v>647</v>
      </c>
      <c r="C87" s="145">
        <v>1225</v>
      </c>
      <c r="D87" s="128" t="s">
        <v>575</v>
      </c>
      <c r="F87" s="417"/>
      <c r="H87" s="166"/>
    </row>
    <row r="88" spans="1:8" ht="15" customHeight="1">
      <c r="C88" s="145"/>
      <c r="F88" s="417"/>
      <c r="H88" s="166"/>
    </row>
    <row r="89" spans="1:8" ht="15" customHeight="1">
      <c r="A89" s="126" t="s">
        <v>53</v>
      </c>
      <c r="B89" s="134" t="s">
        <v>672</v>
      </c>
      <c r="C89" s="145"/>
      <c r="F89" s="417"/>
      <c r="H89" s="166"/>
    </row>
    <row r="90" spans="1:8" ht="15" customHeight="1">
      <c r="B90" s="134" t="s">
        <v>673</v>
      </c>
      <c r="C90" s="145"/>
      <c r="F90" s="417"/>
      <c r="H90" s="166"/>
    </row>
    <row r="91" spans="1:8" ht="15" customHeight="1">
      <c r="B91" s="134" t="s">
        <v>674</v>
      </c>
      <c r="C91" s="145"/>
      <c r="F91" s="417"/>
      <c r="H91" s="166"/>
    </row>
    <row r="92" spans="1:8" ht="15" customHeight="1">
      <c r="B92" s="134" t="s">
        <v>675</v>
      </c>
      <c r="C92" s="145"/>
      <c r="F92" s="417"/>
      <c r="H92" s="166"/>
    </row>
    <row r="93" spans="1:8" ht="15" customHeight="1">
      <c r="B93" s="134" t="s">
        <v>676</v>
      </c>
      <c r="C93" s="145"/>
      <c r="F93" s="417"/>
      <c r="H93" s="166"/>
    </row>
    <row r="94" spans="1:8" ht="15" customHeight="1">
      <c r="B94" s="134" t="s">
        <v>677</v>
      </c>
      <c r="C94" s="145">
        <v>1225</v>
      </c>
      <c r="D94" s="128" t="s">
        <v>575</v>
      </c>
      <c r="F94" s="417"/>
      <c r="H94" s="166"/>
    </row>
    <row r="95" spans="1:8" ht="15" customHeight="1">
      <c r="C95" s="145"/>
      <c r="H95" s="166"/>
    </row>
    <row r="96" spans="1:8" ht="15" customHeight="1">
      <c r="B96" s="345"/>
      <c r="C96" s="145"/>
      <c r="H96" s="166"/>
    </row>
    <row r="97" spans="1:8" ht="15" customHeight="1">
      <c r="C97" s="145"/>
      <c r="H97" s="166"/>
    </row>
    <row r="98" spans="1:8" ht="15" customHeight="1">
      <c r="C98" s="145"/>
      <c r="H98" s="166"/>
    </row>
    <row r="99" spans="1:8" ht="15" customHeight="1">
      <c r="C99" s="145"/>
      <c r="H99" s="166"/>
    </row>
    <row r="100" spans="1:8" ht="15" customHeight="1">
      <c r="C100" s="145"/>
      <c r="H100" s="166"/>
    </row>
    <row r="101" spans="1:8" ht="15" customHeight="1">
      <c r="C101" s="145"/>
      <c r="H101" s="166"/>
    </row>
    <row r="102" spans="1:8" ht="15" customHeight="1">
      <c r="C102" s="145"/>
      <c r="F102" s="137"/>
      <c r="H102" s="166"/>
    </row>
    <row r="103" spans="1:8" ht="15" customHeight="1">
      <c r="B103" s="147" t="s">
        <v>550</v>
      </c>
      <c r="C103" s="145"/>
      <c r="F103" s="146"/>
      <c r="H103" s="166"/>
    </row>
    <row r="104" spans="1:8" ht="15" customHeight="1" thickBot="1">
      <c r="B104" s="147" t="s">
        <v>223</v>
      </c>
      <c r="C104" s="145"/>
      <c r="F104" s="148"/>
      <c r="H104" s="166"/>
    </row>
    <row r="105" spans="1:8" ht="15" customHeight="1" thickTop="1">
      <c r="C105" s="145"/>
      <c r="F105" s="137"/>
      <c r="H105" s="166"/>
    </row>
    <row r="106" spans="1:8" s="172" customFormat="1" ht="15" customHeight="1">
      <c r="A106" s="168"/>
      <c r="B106" s="169"/>
      <c r="C106" s="170"/>
      <c r="D106" s="171"/>
      <c r="E106" s="176"/>
      <c r="F106" s="130"/>
      <c r="H106" s="132"/>
    </row>
    <row r="107" spans="1:8" s="172" customFormat="1" ht="15" customHeight="1">
      <c r="A107" s="168"/>
      <c r="B107" s="169"/>
      <c r="C107" s="170"/>
      <c r="D107" s="171"/>
      <c r="E107" s="176"/>
      <c r="F107" s="130"/>
      <c r="H107" s="132"/>
    </row>
    <row r="108" spans="1:8" s="172" customFormat="1" ht="15" customHeight="1">
      <c r="A108" s="168"/>
      <c r="B108" s="173"/>
      <c r="C108" s="170"/>
      <c r="D108" s="171"/>
      <c r="E108" s="176"/>
      <c r="F108" s="130"/>
      <c r="H108" s="132"/>
    </row>
    <row r="109" spans="1:8" s="172" customFormat="1" ht="15" customHeight="1">
      <c r="A109" s="168"/>
      <c r="B109" s="174"/>
      <c r="C109" s="175"/>
      <c r="D109" s="171"/>
      <c r="E109" s="176"/>
      <c r="F109" s="159"/>
      <c r="H109" s="132"/>
    </row>
    <row r="110" spans="1:8" s="172" customFormat="1" ht="15" customHeight="1">
      <c r="A110" s="168"/>
      <c r="B110" s="179"/>
      <c r="C110" s="175"/>
      <c r="D110" s="171"/>
      <c r="E110" s="176"/>
      <c r="F110" s="130"/>
      <c r="H110" s="132"/>
    </row>
    <row r="111" spans="1:8" s="172" customFormat="1" ht="15" customHeight="1">
      <c r="A111" s="168"/>
      <c r="B111" s="179"/>
      <c r="C111" s="175"/>
      <c r="D111" s="171"/>
      <c r="E111" s="176"/>
      <c r="F111" s="130"/>
      <c r="H111" s="132"/>
    </row>
    <row r="112" spans="1:8" s="172" customFormat="1" ht="15" customHeight="1">
      <c r="A112" s="168"/>
      <c r="B112" s="179"/>
      <c r="C112" s="175"/>
      <c r="D112" s="171"/>
      <c r="E112" s="176"/>
      <c r="F112" s="130"/>
      <c r="H112" s="132"/>
    </row>
    <row r="113" spans="1:8" s="172" customFormat="1" ht="15" customHeight="1">
      <c r="A113" s="168"/>
      <c r="B113" s="179"/>
      <c r="C113" s="175"/>
      <c r="D113" s="171"/>
      <c r="E113" s="176"/>
      <c r="F113" s="130"/>
      <c r="H113" s="132"/>
    </row>
    <row r="114" spans="1:8" s="172" customFormat="1" ht="15" customHeight="1">
      <c r="A114" s="168"/>
      <c r="B114" s="179"/>
      <c r="C114" s="175"/>
      <c r="D114" s="171"/>
      <c r="E114" s="176"/>
      <c r="F114" s="130"/>
      <c r="H114" s="132"/>
    </row>
    <row r="115" spans="1:8" s="172" customFormat="1" ht="15" customHeight="1">
      <c r="A115" s="168"/>
      <c r="B115" s="179"/>
      <c r="C115" s="175"/>
      <c r="D115" s="171"/>
      <c r="E115" s="176"/>
      <c r="F115" s="130"/>
      <c r="H115" s="132"/>
    </row>
    <row r="116" spans="1:8" ht="15" thickBot="1"/>
    <row r="117" spans="1:8" ht="15" thickTop="1">
      <c r="A117" s="149"/>
      <c r="B117" s="150"/>
      <c r="C117" s="151"/>
      <c r="D117" s="149"/>
      <c r="E117" s="152"/>
      <c r="F117" s="165"/>
    </row>
    <row r="118" spans="1:8">
      <c r="A118" s="334"/>
      <c r="B118" s="415" t="s">
        <v>241</v>
      </c>
      <c r="C118" s="336"/>
      <c r="D118" s="337"/>
      <c r="E118" s="338"/>
      <c r="F118" s="146"/>
    </row>
    <row r="119" spans="1:8">
      <c r="B119" s="180"/>
      <c r="C119" s="145"/>
      <c r="E119" s="160"/>
      <c r="F119" s="137"/>
    </row>
    <row r="120" spans="1:8" ht="12.6" customHeight="1">
      <c r="B120" s="180" t="s">
        <v>241</v>
      </c>
      <c r="C120" s="145"/>
      <c r="E120" s="160"/>
      <c r="F120" s="137"/>
    </row>
    <row r="121" spans="1:8">
      <c r="A121" s="168"/>
      <c r="B121" s="208" t="s">
        <v>542</v>
      </c>
      <c r="C121" s="209"/>
      <c r="D121" s="178"/>
      <c r="E121" s="210"/>
      <c r="F121" s="137"/>
    </row>
    <row r="122" spans="1:8" ht="15" customHeight="1">
      <c r="B122" s="182"/>
      <c r="C122" s="145"/>
      <c r="E122" s="160"/>
      <c r="F122" s="137"/>
      <c r="H122" s="166"/>
    </row>
    <row r="123" spans="1:8">
      <c r="B123" s="182" t="s">
        <v>561</v>
      </c>
      <c r="C123" s="145"/>
      <c r="E123" s="160"/>
      <c r="F123" s="137"/>
    </row>
    <row r="124" spans="1:8">
      <c r="B124" s="182"/>
      <c r="C124" s="145"/>
      <c r="E124" s="160"/>
      <c r="F124" s="137"/>
    </row>
    <row r="125" spans="1:8">
      <c r="B125" s="182" t="s">
        <v>636</v>
      </c>
      <c r="C125" s="145"/>
      <c r="E125" s="160"/>
      <c r="F125" s="137"/>
    </row>
    <row r="126" spans="1:8">
      <c r="B126" s="182"/>
      <c r="C126" s="145"/>
      <c r="E126" s="160"/>
      <c r="F126" s="137"/>
    </row>
    <row r="127" spans="1:8">
      <c r="A127" s="126" t="s">
        <v>49</v>
      </c>
      <c r="B127" s="134" t="s">
        <v>638</v>
      </c>
      <c r="C127" s="145"/>
      <c r="E127" s="160"/>
      <c r="F127" s="137"/>
    </row>
    <row r="128" spans="1:8">
      <c r="B128" s="134" t="s">
        <v>639</v>
      </c>
      <c r="C128" s="145">
        <v>76</v>
      </c>
      <c r="D128" s="128" t="s">
        <v>96</v>
      </c>
      <c r="E128" s="160"/>
      <c r="F128" s="417"/>
    </row>
    <row r="129" spans="1:8" ht="12" customHeight="1">
      <c r="C129" s="145"/>
      <c r="E129" s="160"/>
      <c r="F129" s="417"/>
      <c r="H129" s="166"/>
    </row>
    <row r="130" spans="1:8" ht="12.75" customHeight="1">
      <c r="B130" s="133" t="s">
        <v>640</v>
      </c>
      <c r="C130" s="145"/>
      <c r="E130" s="160"/>
      <c r="F130" s="417"/>
      <c r="H130" s="166"/>
    </row>
    <row r="131" spans="1:8" ht="12.75" customHeight="1">
      <c r="B131" s="133"/>
      <c r="C131" s="145"/>
      <c r="E131" s="160"/>
      <c r="F131" s="417"/>
      <c r="H131" s="166"/>
    </row>
    <row r="132" spans="1:8" ht="12.75" customHeight="1">
      <c r="A132" s="126" t="s">
        <v>50</v>
      </c>
      <c r="B132" s="134" t="s">
        <v>641</v>
      </c>
      <c r="C132" s="145">
        <v>80</v>
      </c>
      <c r="D132" s="128" t="s">
        <v>96</v>
      </c>
      <c r="E132" s="160"/>
      <c r="F132" s="417"/>
      <c r="H132" s="166"/>
    </row>
    <row r="133" spans="1:8" ht="12.75" customHeight="1">
      <c r="B133" s="133"/>
      <c r="C133" s="145"/>
      <c r="E133" s="160"/>
      <c r="F133" s="417"/>
      <c r="H133" s="166"/>
    </row>
    <row r="134" spans="1:8" ht="155.25" customHeight="1">
      <c r="A134" s="126" t="s">
        <v>52</v>
      </c>
      <c r="B134" s="391" t="s">
        <v>1475</v>
      </c>
      <c r="C134" s="145">
        <v>28</v>
      </c>
      <c r="D134" s="128" t="s">
        <v>96</v>
      </c>
      <c r="E134" s="160"/>
      <c r="F134" s="417"/>
      <c r="H134" s="166"/>
    </row>
    <row r="135" spans="1:8" ht="15" customHeight="1">
      <c r="C135" s="145"/>
      <c r="E135" s="160"/>
      <c r="F135" s="417"/>
      <c r="H135" s="166"/>
    </row>
    <row r="136" spans="1:8" ht="151.5" customHeight="1">
      <c r="A136" s="126" t="s">
        <v>53</v>
      </c>
      <c r="B136" s="391" t="s">
        <v>1476</v>
      </c>
      <c r="C136" s="145">
        <v>65</v>
      </c>
      <c r="D136" s="128" t="s">
        <v>96</v>
      </c>
      <c r="E136" s="160"/>
      <c r="F136" s="417"/>
      <c r="H136" s="166"/>
    </row>
    <row r="137" spans="1:8" ht="15" customHeight="1">
      <c r="B137" s="391"/>
      <c r="C137" s="145"/>
      <c r="E137" s="160"/>
      <c r="F137" s="417"/>
      <c r="H137" s="166"/>
    </row>
    <row r="138" spans="1:8" ht="84.75" customHeight="1">
      <c r="A138" s="126" t="s">
        <v>54</v>
      </c>
      <c r="B138" s="391" t="s">
        <v>1477</v>
      </c>
      <c r="C138" s="145">
        <v>51</v>
      </c>
      <c r="D138" s="128" t="s">
        <v>96</v>
      </c>
      <c r="E138" s="160"/>
      <c r="F138" s="417"/>
      <c r="H138" s="166"/>
    </row>
    <row r="139" spans="1:8" ht="15" customHeight="1">
      <c r="B139" s="391"/>
      <c r="C139" s="145"/>
      <c r="E139" s="160"/>
      <c r="F139" s="417"/>
      <c r="H139" s="166"/>
    </row>
    <row r="140" spans="1:8" ht="81" customHeight="1">
      <c r="A140" s="126" t="s">
        <v>55</v>
      </c>
      <c r="B140" s="391" t="s">
        <v>1478</v>
      </c>
      <c r="C140" s="145">
        <v>23</v>
      </c>
      <c r="D140" s="128" t="s">
        <v>96</v>
      </c>
      <c r="E140" s="160"/>
      <c r="F140" s="417"/>
      <c r="H140" s="166"/>
    </row>
    <row r="141" spans="1:8" ht="15" customHeight="1">
      <c r="B141" s="391"/>
      <c r="C141" s="145"/>
      <c r="E141" s="160"/>
      <c r="F141" s="137"/>
      <c r="H141" s="166"/>
    </row>
    <row r="142" spans="1:8" ht="15" customHeight="1">
      <c r="B142" s="391"/>
      <c r="C142" s="145"/>
      <c r="E142" s="160"/>
      <c r="F142" s="137"/>
      <c r="H142" s="166"/>
    </row>
    <row r="143" spans="1:8" ht="15" customHeight="1">
      <c r="B143" s="391"/>
      <c r="C143" s="145"/>
      <c r="E143" s="160"/>
      <c r="F143" s="137"/>
      <c r="H143" s="166"/>
    </row>
    <row r="144" spans="1:8" ht="15" customHeight="1">
      <c r="B144" s="391"/>
      <c r="C144" s="145"/>
      <c r="E144" s="160"/>
      <c r="F144" s="137"/>
      <c r="H144" s="166"/>
    </row>
    <row r="145" spans="1:21" ht="15" customHeight="1">
      <c r="B145" s="391"/>
      <c r="C145" s="145"/>
      <c r="E145" s="160"/>
      <c r="F145" s="137"/>
      <c r="H145" s="166"/>
    </row>
    <row r="146" spans="1:21" ht="15" customHeight="1">
      <c r="B146" s="391"/>
      <c r="C146" s="145"/>
      <c r="E146" s="160"/>
      <c r="F146" s="137"/>
      <c r="H146" s="166"/>
    </row>
    <row r="147" spans="1:21" ht="15" customHeight="1">
      <c r="B147" s="414" t="s">
        <v>1481</v>
      </c>
      <c r="C147" s="145"/>
      <c r="E147" s="160"/>
      <c r="F147" s="137"/>
      <c r="H147" s="166"/>
    </row>
    <row r="148" spans="1:21" ht="15" customHeight="1">
      <c r="B148" s="391"/>
      <c r="C148" s="145"/>
      <c r="E148" s="160"/>
      <c r="F148" s="137"/>
      <c r="H148" s="166"/>
    </row>
    <row r="149" spans="1:21" ht="15" customHeight="1">
      <c r="A149" s="327"/>
      <c r="B149" s="416"/>
      <c r="C149" s="328"/>
      <c r="D149" s="329"/>
      <c r="E149" s="330"/>
      <c r="F149" s="326"/>
      <c r="H149" s="166"/>
    </row>
    <row r="150" spans="1:21" ht="15" customHeight="1">
      <c r="B150" s="391"/>
      <c r="C150" s="145"/>
      <c r="E150" s="160"/>
      <c r="F150" s="137"/>
      <c r="H150" s="166"/>
    </row>
    <row r="151" spans="1:21" ht="15" customHeight="1">
      <c r="B151" s="414" t="s">
        <v>1482</v>
      </c>
      <c r="C151" s="145"/>
      <c r="E151" s="160"/>
      <c r="F151" s="137"/>
      <c r="H151" s="166"/>
    </row>
    <row r="152" spans="1:21" ht="15" customHeight="1">
      <c r="B152" s="391"/>
      <c r="C152" s="145"/>
      <c r="E152" s="160"/>
      <c r="F152" s="137"/>
      <c r="H152" s="166"/>
    </row>
    <row r="153" spans="1:21" ht="124.5" customHeight="1">
      <c r="A153" s="201" t="s">
        <v>49</v>
      </c>
      <c r="B153" s="391" t="s">
        <v>1479</v>
      </c>
      <c r="C153" s="145">
        <v>8</v>
      </c>
      <c r="D153" s="128" t="s">
        <v>96</v>
      </c>
      <c r="E153" s="160"/>
      <c r="F153" s="417"/>
      <c r="H153" s="166"/>
    </row>
    <row r="154" spans="1:21" ht="15" customHeight="1">
      <c r="A154" s="201"/>
      <c r="B154" s="391"/>
      <c r="C154" s="145"/>
      <c r="E154" s="160"/>
      <c r="F154" s="417"/>
      <c r="H154" s="166"/>
    </row>
    <row r="155" spans="1:21" ht="143.25" customHeight="1">
      <c r="A155" s="201" t="s">
        <v>50</v>
      </c>
      <c r="B155" s="391" t="s">
        <v>1480</v>
      </c>
      <c r="C155" s="145">
        <v>1</v>
      </c>
      <c r="D155" s="128" t="s">
        <v>31</v>
      </c>
      <c r="E155" s="160"/>
      <c r="F155" s="417"/>
      <c r="H155" s="166"/>
    </row>
    <row r="156" spans="1:21" ht="15" customHeight="1">
      <c r="C156" s="145"/>
      <c r="E156" s="160"/>
      <c r="F156" s="417"/>
      <c r="H156" s="166"/>
    </row>
    <row r="157" spans="1:21">
      <c r="B157" s="111" t="s">
        <v>242</v>
      </c>
      <c r="C157" s="145"/>
      <c r="E157" s="160"/>
      <c r="F157" s="417"/>
    </row>
    <row r="158" spans="1:21">
      <c r="B158" s="181"/>
      <c r="C158" s="145"/>
      <c r="E158" s="160"/>
      <c r="F158" s="417"/>
    </row>
    <row r="159" spans="1:21" s="143" customFormat="1" ht="15" customHeight="1">
      <c r="A159" s="126"/>
      <c r="B159" s="184" t="s">
        <v>243</v>
      </c>
      <c r="C159" s="185"/>
      <c r="D159" s="128"/>
      <c r="E159" s="160"/>
      <c r="F159" s="417"/>
      <c r="G159" s="131"/>
      <c r="H159" s="166"/>
      <c r="I159" s="131"/>
      <c r="J159" s="131"/>
      <c r="K159" s="131"/>
      <c r="L159" s="131"/>
      <c r="M159" s="131"/>
      <c r="N159" s="131"/>
      <c r="O159" s="131"/>
      <c r="P159" s="131"/>
      <c r="Q159" s="131"/>
      <c r="R159" s="131"/>
      <c r="S159" s="131"/>
      <c r="T159" s="131"/>
      <c r="U159" s="131"/>
    </row>
    <row r="160" spans="1:21" s="143" customFormat="1" ht="32.450000000000003" customHeight="1">
      <c r="A160" s="126"/>
      <c r="B160" s="184" t="s">
        <v>562</v>
      </c>
      <c r="C160" s="185"/>
      <c r="D160" s="128"/>
      <c r="E160" s="160"/>
      <c r="F160" s="417"/>
      <c r="G160" s="131"/>
      <c r="H160" s="166"/>
      <c r="I160" s="131"/>
      <c r="J160" s="131"/>
      <c r="K160" s="131"/>
      <c r="L160" s="131"/>
      <c r="M160" s="131"/>
      <c r="N160" s="131"/>
      <c r="O160" s="131"/>
      <c r="P160" s="131"/>
      <c r="Q160" s="131"/>
      <c r="R160" s="131"/>
      <c r="S160" s="131"/>
      <c r="T160" s="131"/>
      <c r="U160" s="131"/>
    </row>
    <row r="161" spans="1:21" s="143" customFormat="1" ht="21.75" customHeight="1">
      <c r="A161" s="126" t="s">
        <v>52</v>
      </c>
      <c r="B161" s="186" t="s">
        <v>623</v>
      </c>
      <c r="C161" s="185"/>
      <c r="D161" s="128"/>
      <c r="E161" s="160"/>
      <c r="F161" s="417"/>
      <c r="G161" s="131"/>
      <c r="H161" s="166"/>
      <c r="I161" s="131"/>
      <c r="J161" s="131"/>
      <c r="K161" s="131"/>
      <c r="L161" s="131"/>
      <c r="M161" s="131"/>
      <c r="N161" s="131"/>
      <c r="O161" s="131"/>
      <c r="P161" s="131"/>
      <c r="Q161" s="131"/>
      <c r="R161" s="131"/>
      <c r="S161" s="131"/>
      <c r="T161" s="131"/>
      <c r="U161" s="131"/>
    </row>
    <row r="162" spans="1:21" s="143" customFormat="1" ht="15" customHeight="1">
      <c r="A162" s="126"/>
      <c r="B162" s="134" t="s">
        <v>624</v>
      </c>
      <c r="C162" s="145">
        <v>2</v>
      </c>
      <c r="D162" s="128" t="s">
        <v>51</v>
      </c>
      <c r="E162" s="160"/>
      <c r="F162" s="417"/>
      <c r="G162" s="131"/>
      <c r="H162" s="166"/>
      <c r="I162" s="131"/>
      <c r="J162" s="131"/>
      <c r="K162" s="131"/>
      <c r="L162" s="131"/>
      <c r="M162" s="131"/>
      <c r="N162" s="131"/>
      <c r="O162" s="131"/>
      <c r="P162" s="131"/>
      <c r="Q162" s="131"/>
      <c r="R162" s="131"/>
      <c r="S162" s="131"/>
      <c r="T162" s="131"/>
      <c r="U162" s="131"/>
    </row>
    <row r="163" spans="1:21" s="143" customFormat="1" ht="15" customHeight="1">
      <c r="A163" s="126"/>
      <c r="B163" s="134"/>
      <c r="C163" s="145"/>
      <c r="D163" s="128"/>
      <c r="E163" s="160"/>
      <c r="F163" s="417"/>
      <c r="G163" s="131"/>
      <c r="H163" s="166"/>
      <c r="I163" s="131"/>
      <c r="J163" s="131"/>
      <c r="K163" s="131"/>
      <c r="L163" s="131"/>
      <c r="M163" s="131"/>
      <c r="N163" s="131"/>
      <c r="O163" s="131"/>
      <c r="P163" s="131"/>
      <c r="Q163" s="131"/>
      <c r="R163" s="131"/>
      <c r="S163" s="131"/>
      <c r="T163" s="131"/>
      <c r="U163" s="131"/>
    </row>
    <row r="164" spans="1:21" s="143" customFormat="1" ht="17.25" customHeight="1">
      <c r="A164" s="126"/>
      <c r="B164" s="133" t="s">
        <v>630</v>
      </c>
      <c r="C164" s="145"/>
      <c r="D164" s="128"/>
      <c r="E164" s="160"/>
      <c r="F164" s="417"/>
      <c r="G164" s="131"/>
      <c r="H164" s="166"/>
      <c r="I164" s="131"/>
      <c r="J164" s="131"/>
      <c r="K164" s="131"/>
      <c r="L164" s="131"/>
      <c r="M164" s="131"/>
      <c r="N164" s="131"/>
      <c r="O164" s="131"/>
      <c r="P164" s="131"/>
      <c r="Q164" s="131"/>
      <c r="R164" s="131"/>
      <c r="S164" s="131"/>
      <c r="T164" s="131"/>
      <c r="U164" s="131"/>
    </row>
    <row r="165" spans="1:21" s="143" customFormat="1" ht="15" customHeight="1">
      <c r="A165" s="126" t="s">
        <v>53</v>
      </c>
      <c r="B165" s="186" t="s">
        <v>631</v>
      </c>
      <c r="C165" s="185">
        <v>1</v>
      </c>
      <c r="D165" s="128" t="s">
        <v>51</v>
      </c>
      <c r="E165" s="160"/>
      <c r="F165" s="417"/>
      <c r="G165" s="131"/>
      <c r="H165" s="166"/>
      <c r="I165" s="131"/>
      <c r="J165" s="131"/>
      <c r="K165" s="131"/>
      <c r="L165" s="131"/>
      <c r="M165" s="131"/>
      <c r="N165" s="131"/>
      <c r="O165" s="131"/>
      <c r="P165" s="131"/>
      <c r="Q165" s="131"/>
      <c r="R165" s="131"/>
      <c r="S165" s="131"/>
      <c r="T165" s="131"/>
      <c r="U165" s="131"/>
    </row>
    <row r="166" spans="1:21" s="143" customFormat="1" ht="15" customHeight="1">
      <c r="A166" s="126"/>
      <c r="B166" s="134"/>
      <c r="C166" s="145"/>
      <c r="D166" s="128"/>
      <c r="E166" s="160"/>
      <c r="F166" s="417"/>
      <c r="G166" s="131"/>
      <c r="H166" s="166"/>
      <c r="I166" s="131"/>
      <c r="J166" s="131"/>
      <c r="K166" s="131"/>
      <c r="L166" s="131"/>
      <c r="M166" s="131"/>
      <c r="N166" s="131"/>
      <c r="O166" s="131"/>
      <c r="P166" s="131"/>
      <c r="Q166" s="131"/>
      <c r="R166" s="131"/>
      <c r="S166" s="131"/>
      <c r="T166" s="131"/>
      <c r="U166" s="131"/>
    </row>
    <row r="167" spans="1:21" s="143" customFormat="1" ht="27.75" customHeight="1">
      <c r="A167" s="126" t="s">
        <v>54</v>
      </c>
      <c r="B167" s="134" t="s">
        <v>633</v>
      </c>
      <c r="C167" s="145">
        <v>2</v>
      </c>
      <c r="D167" s="128" t="s">
        <v>51</v>
      </c>
      <c r="E167" s="160"/>
      <c r="F167" s="417"/>
      <c r="G167" s="131"/>
      <c r="H167" s="166"/>
      <c r="I167" s="131"/>
      <c r="J167" s="131"/>
      <c r="K167" s="131"/>
      <c r="L167" s="131"/>
      <c r="M167" s="131"/>
      <c r="N167" s="131"/>
      <c r="O167" s="131"/>
      <c r="P167" s="131"/>
      <c r="Q167" s="131"/>
      <c r="R167" s="131"/>
      <c r="S167" s="131"/>
      <c r="T167" s="131"/>
      <c r="U167" s="131"/>
    </row>
    <row r="168" spans="1:21" ht="15" customHeight="1">
      <c r="C168" s="145"/>
      <c r="E168" s="160"/>
      <c r="F168" s="417"/>
      <c r="H168" s="166"/>
    </row>
    <row r="169" spans="1:21" ht="15" customHeight="1">
      <c r="A169" s="126" t="s">
        <v>55</v>
      </c>
      <c r="B169" s="134" t="s">
        <v>632</v>
      </c>
      <c r="C169" s="145">
        <v>4</v>
      </c>
      <c r="D169" s="128" t="s">
        <v>51</v>
      </c>
      <c r="E169" s="160"/>
      <c r="F169" s="417"/>
      <c r="H169" s="166"/>
    </row>
    <row r="170" spans="1:21" ht="15" customHeight="1">
      <c r="C170" s="145"/>
      <c r="E170" s="160"/>
      <c r="F170" s="417"/>
      <c r="H170" s="166"/>
    </row>
    <row r="171" spans="1:21" ht="15" customHeight="1">
      <c r="B171" s="133" t="s">
        <v>634</v>
      </c>
      <c r="C171" s="145"/>
      <c r="E171" s="160"/>
      <c r="F171" s="417"/>
      <c r="H171" s="166"/>
    </row>
    <row r="172" spans="1:21" ht="15" customHeight="1">
      <c r="A172" s="126" t="s">
        <v>56</v>
      </c>
      <c r="B172" s="134" t="s">
        <v>635</v>
      </c>
      <c r="C172" s="145">
        <v>1</v>
      </c>
      <c r="D172" s="128" t="s">
        <v>51</v>
      </c>
      <c r="E172" s="160"/>
      <c r="F172" s="417"/>
      <c r="H172" s="166"/>
    </row>
    <row r="173" spans="1:21" ht="15" customHeight="1">
      <c r="C173" s="145"/>
      <c r="E173" s="160"/>
      <c r="F173" s="417"/>
      <c r="H173" s="166"/>
    </row>
    <row r="174" spans="1:21" ht="15" customHeight="1">
      <c r="C174" s="145"/>
      <c r="E174" s="160"/>
      <c r="F174" s="417"/>
      <c r="H174" s="166"/>
    </row>
    <row r="175" spans="1:21" ht="15" customHeight="1">
      <c r="C175" s="145"/>
      <c r="E175" s="160"/>
      <c r="F175" s="417"/>
      <c r="H175" s="166"/>
    </row>
    <row r="176" spans="1:21" ht="15" customHeight="1">
      <c r="B176" s="182" t="s">
        <v>637</v>
      </c>
      <c r="C176" s="145"/>
      <c r="E176" s="160"/>
      <c r="F176" s="417"/>
      <c r="H176" s="166"/>
    </row>
    <row r="177" spans="1:8" ht="15" customHeight="1">
      <c r="C177" s="145"/>
      <c r="E177" s="160"/>
      <c r="F177" s="417"/>
      <c r="H177" s="166"/>
    </row>
    <row r="178" spans="1:8" ht="15" customHeight="1">
      <c r="A178" s="126" t="s">
        <v>57</v>
      </c>
      <c r="B178" s="134" t="s">
        <v>1674</v>
      </c>
      <c r="C178" s="145">
        <v>30</v>
      </c>
      <c r="D178" s="128" t="s">
        <v>96</v>
      </c>
      <c r="E178" s="160"/>
      <c r="F178" s="417"/>
      <c r="H178" s="166"/>
    </row>
    <row r="179" spans="1:8" ht="15" customHeight="1">
      <c r="B179" s="134" t="s">
        <v>1675</v>
      </c>
      <c r="C179" s="145"/>
      <c r="E179" s="160"/>
      <c r="F179" s="418"/>
      <c r="H179" s="166"/>
    </row>
    <row r="180" spans="1:8" ht="15" customHeight="1">
      <c r="C180" s="145"/>
      <c r="E180" s="160"/>
      <c r="F180" s="137"/>
      <c r="H180" s="166"/>
    </row>
    <row r="181" spans="1:8" ht="15" customHeight="1">
      <c r="B181" s="147" t="s">
        <v>245</v>
      </c>
      <c r="C181" s="145"/>
      <c r="E181" s="160"/>
      <c r="F181" s="146"/>
    </row>
    <row r="182" spans="1:8" ht="15" thickBot="1">
      <c r="B182" s="147" t="s">
        <v>64</v>
      </c>
      <c r="C182" s="145"/>
      <c r="E182" s="160"/>
      <c r="F182" s="148"/>
    </row>
    <row r="183" spans="1:8" ht="15" thickTop="1">
      <c r="B183" s="147"/>
      <c r="C183" s="145"/>
      <c r="E183" s="160"/>
      <c r="F183" s="192"/>
    </row>
    <row r="184" spans="1:8">
      <c r="B184" s="147"/>
      <c r="C184" s="145"/>
      <c r="E184" s="160"/>
      <c r="F184" s="192"/>
    </row>
    <row r="185" spans="1:8">
      <c r="B185" s="147"/>
      <c r="C185" s="145"/>
      <c r="E185" s="160"/>
      <c r="F185" s="192"/>
    </row>
    <row r="186" spans="1:8">
      <c r="B186" s="147"/>
      <c r="C186" s="145"/>
      <c r="E186" s="160"/>
      <c r="F186" s="192"/>
    </row>
    <row r="187" spans="1:8">
      <c r="B187" s="147"/>
      <c r="C187" s="145"/>
      <c r="E187" s="160"/>
      <c r="F187" s="192"/>
    </row>
    <row r="188" spans="1:8" ht="15" customHeight="1" thickBot="1">
      <c r="E188" s="160"/>
    </row>
    <row r="189" spans="1:8" ht="15" thickTop="1">
      <c r="A189" s="149"/>
      <c r="B189" s="150"/>
      <c r="C189" s="151"/>
      <c r="D189" s="149"/>
      <c r="E189" s="152"/>
      <c r="F189" s="153"/>
    </row>
    <row r="190" spans="1:8">
      <c r="B190" s="111" t="s">
        <v>218</v>
      </c>
    </row>
    <row r="192" spans="1:8" ht="15" customHeight="1">
      <c r="B192" s="111" t="s">
        <v>246</v>
      </c>
      <c r="C192" s="145"/>
      <c r="E192" s="160"/>
      <c r="F192" s="137"/>
      <c r="H192" s="166"/>
    </row>
    <row r="193" spans="1:8" ht="15" customHeight="1">
      <c r="B193" s="111" t="s">
        <v>247</v>
      </c>
      <c r="C193" s="145"/>
      <c r="E193" s="160"/>
      <c r="F193" s="137"/>
      <c r="H193" s="166"/>
    </row>
    <row r="194" spans="1:8" ht="15" customHeight="1">
      <c r="B194" s="133" t="s">
        <v>609</v>
      </c>
      <c r="C194" s="145"/>
      <c r="E194" s="160"/>
      <c r="F194" s="137"/>
      <c r="H194" s="166"/>
    </row>
    <row r="195" spans="1:8" ht="15" customHeight="1">
      <c r="A195" s="126" t="s">
        <v>49</v>
      </c>
      <c r="B195" s="134" t="s">
        <v>248</v>
      </c>
      <c r="C195" s="145"/>
      <c r="E195" s="160"/>
      <c r="F195" s="137"/>
      <c r="H195" s="166"/>
    </row>
    <row r="196" spans="1:8" ht="15" customHeight="1">
      <c r="B196" s="134" t="s">
        <v>576</v>
      </c>
      <c r="C196" s="145">
        <v>1225</v>
      </c>
      <c r="D196" s="128" t="s">
        <v>575</v>
      </c>
      <c r="E196" s="160"/>
      <c r="F196" s="417"/>
      <c r="H196" s="166"/>
    </row>
    <row r="197" spans="1:8" ht="12.75" customHeight="1">
      <c r="C197" s="145"/>
      <c r="E197" s="160"/>
      <c r="F197" s="417"/>
      <c r="H197" s="166"/>
    </row>
    <row r="198" spans="1:8" ht="15" customHeight="1">
      <c r="B198" s="111" t="s">
        <v>554</v>
      </c>
      <c r="C198" s="145"/>
      <c r="E198" s="160"/>
      <c r="F198" s="417"/>
      <c r="H198" s="166"/>
    </row>
    <row r="199" spans="1:8" ht="15" customHeight="1">
      <c r="B199" s="133" t="s">
        <v>541</v>
      </c>
      <c r="C199" s="145"/>
      <c r="E199" s="160"/>
      <c r="F199" s="417"/>
      <c r="H199" s="166"/>
    </row>
    <row r="200" spans="1:8" ht="15" customHeight="1">
      <c r="B200" s="134" t="s">
        <v>642</v>
      </c>
      <c r="C200" s="145"/>
      <c r="E200" s="160"/>
      <c r="F200" s="417"/>
      <c r="H200" s="166"/>
    </row>
    <row r="201" spans="1:8" ht="15" customHeight="1">
      <c r="A201" s="126" t="s">
        <v>50</v>
      </c>
      <c r="B201" s="134" t="s">
        <v>250</v>
      </c>
      <c r="C201" s="145">
        <v>1168</v>
      </c>
      <c r="D201" s="128" t="s">
        <v>575</v>
      </c>
      <c r="E201" s="160"/>
      <c r="F201" s="417"/>
      <c r="H201" s="166"/>
    </row>
    <row r="202" spans="1:8" ht="12.75" customHeight="1">
      <c r="C202" s="145"/>
      <c r="E202" s="160"/>
      <c r="H202" s="166"/>
    </row>
    <row r="203" spans="1:8" ht="15" customHeight="1">
      <c r="C203" s="145"/>
      <c r="E203" s="160"/>
      <c r="F203" s="192"/>
      <c r="H203" s="166"/>
    </row>
    <row r="204" spans="1:8" ht="15" customHeight="1">
      <c r="B204" s="111"/>
      <c r="C204" s="145"/>
      <c r="E204" s="160"/>
      <c r="F204" s="189"/>
      <c r="H204" s="166"/>
    </row>
    <row r="205" spans="1:8" ht="15" customHeight="1">
      <c r="B205" s="133"/>
      <c r="C205" s="145"/>
      <c r="E205" s="160"/>
      <c r="F205" s="189"/>
      <c r="H205" s="166"/>
    </row>
    <row r="206" spans="1:8" ht="15" customHeight="1">
      <c r="B206" s="133"/>
      <c r="C206" s="145"/>
      <c r="E206" s="160"/>
      <c r="F206" s="189"/>
      <c r="H206" s="166"/>
    </row>
    <row r="207" spans="1:8" ht="15" customHeight="1">
      <c r="B207" s="133"/>
      <c r="C207" s="145"/>
      <c r="E207" s="160"/>
      <c r="F207" s="189"/>
      <c r="H207" s="166"/>
    </row>
    <row r="208" spans="1:8" ht="15" customHeight="1">
      <c r="C208" s="145"/>
      <c r="E208" s="160"/>
      <c r="F208" s="189"/>
      <c r="H208" s="166"/>
    </row>
    <row r="209" spans="2:8" ht="15" customHeight="1">
      <c r="C209" s="145"/>
      <c r="E209" s="160"/>
      <c r="F209" s="189"/>
      <c r="H209" s="166"/>
    </row>
    <row r="210" spans="2:8" ht="15" customHeight="1">
      <c r="C210" s="145"/>
      <c r="E210" s="160"/>
      <c r="H210" s="166"/>
    </row>
    <row r="211" spans="2:8" ht="15" customHeight="1">
      <c r="B211" s="111"/>
      <c r="C211" s="145"/>
      <c r="E211" s="160"/>
      <c r="F211" s="137"/>
      <c r="H211" s="166"/>
    </row>
    <row r="212" spans="2:8" ht="15" customHeight="1">
      <c r="C212" s="145"/>
      <c r="E212" s="160"/>
      <c r="F212" s="137"/>
      <c r="H212" s="166"/>
    </row>
    <row r="213" spans="2:8" ht="15" customHeight="1">
      <c r="C213" s="145"/>
      <c r="E213" s="160"/>
      <c r="F213" s="137"/>
      <c r="H213" s="166"/>
    </row>
    <row r="214" spans="2:8" ht="15" customHeight="1">
      <c r="B214" s="111"/>
      <c r="C214" s="145"/>
      <c r="E214" s="160"/>
      <c r="F214" s="137"/>
      <c r="H214" s="166"/>
    </row>
    <row r="215" spans="2:8" ht="15" customHeight="1">
      <c r="C215" s="142"/>
      <c r="D215" s="140"/>
      <c r="H215" s="166"/>
    </row>
    <row r="216" spans="2:8" ht="15" customHeight="1">
      <c r="C216" s="142"/>
      <c r="D216" s="140"/>
      <c r="H216" s="166"/>
    </row>
    <row r="217" spans="2:8" ht="15" customHeight="1">
      <c r="C217" s="145"/>
      <c r="F217" s="137"/>
      <c r="H217" s="166"/>
    </row>
    <row r="218" spans="2:8" ht="15" customHeight="1">
      <c r="C218" s="142"/>
      <c r="D218" s="140"/>
      <c r="H218" s="166"/>
    </row>
    <row r="219" spans="2:8" ht="15" customHeight="1">
      <c r="C219" s="142"/>
      <c r="D219" s="140"/>
      <c r="H219" s="166"/>
    </row>
    <row r="220" spans="2:8" ht="15" customHeight="1">
      <c r="C220" s="142"/>
      <c r="D220" s="140"/>
      <c r="H220" s="166"/>
    </row>
    <row r="221" spans="2:8" ht="15" customHeight="1">
      <c r="H221" s="166"/>
    </row>
    <row r="222" spans="2:8" ht="15" customHeight="1">
      <c r="H222" s="166"/>
    </row>
    <row r="223" spans="2:8" ht="15" customHeight="1">
      <c r="H223" s="166"/>
    </row>
    <row r="224" spans="2:8" ht="15" customHeight="1">
      <c r="H224" s="166"/>
    </row>
    <row r="225" spans="2:8" ht="15" customHeight="1">
      <c r="B225" s="111"/>
      <c r="C225" s="145"/>
      <c r="E225" s="160"/>
      <c r="F225" s="137"/>
      <c r="H225" s="166"/>
    </row>
    <row r="226" spans="2:8" ht="15" customHeight="1">
      <c r="C226" s="145"/>
      <c r="E226" s="160"/>
      <c r="F226" s="189"/>
      <c r="H226" s="166"/>
    </row>
    <row r="227" spans="2:8" ht="15" customHeight="1">
      <c r="C227" s="145"/>
      <c r="E227" s="160"/>
      <c r="H227" s="166"/>
    </row>
    <row r="228" spans="2:8" ht="15" customHeight="1">
      <c r="C228" s="145"/>
      <c r="E228" s="160"/>
      <c r="H228" s="166"/>
    </row>
    <row r="229" spans="2:8" ht="15" customHeight="1">
      <c r="C229" s="145"/>
      <c r="E229" s="160"/>
      <c r="F229" s="137"/>
      <c r="H229" s="166"/>
    </row>
    <row r="230" spans="2:8" ht="15" customHeight="1">
      <c r="C230" s="145"/>
      <c r="E230" s="160"/>
      <c r="H230" s="166"/>
    </row>
    <row r="231" spans="2:8" ht="15" customHeight="1">
      <c r="C231" s="145"/>
      <c r="E231" s="160"/>
      <c r="F231" s="137"/>
      <c r="H231" s="166"/>
    </row>
    <row r="232" spans="2:8" ht="15" customHeight="1">
      <c r="B232" s="133"/>
      <c r="C232" s="145"/>
      <c r="E232" s="160"/>
      <c r="F232" s="189"/>
      <c r="H232" s="166"/>
    </row>
    <row r="233" spans="2:8" ht="15" customHeight="1">
      <c r="B233" s="133"/>
      <c r="C233" s="145"/>
      <c r="E233" s="160"/>
      <c r="F233" s="189"/>
      <c r="H233" s="166"/>
    </row>
    <row r="234" spans="2:8" ht="15" customHeight="1">
      <c r="C234" s="145"/>
      <c r="E234" s="160"/>
      <c r="F234" s="189"/>
      <c r="H234" s="166"/>
    </row>
    <row r="235" spans="2:8" ht="15" customHeight="1">
      <c r="C235" s="145"/>
      <c r="E235" s="160"/>
      <c r="H235" s="166"/>
    </row>
    <row r="236" spans="2:8" ht="15" customHeight="1">
      <c r="C236" s="145"/>
      <c r="E236" s="160"/>
      <c r="F236" s="189"/>
      <c r="H236" s="166"/>
    </row>
    <row r="237" spans="2:8" ht="15" customHeight="1">
      <c r="C237" s="145"/>
      <c r="E237" s="160"/>
      <c r="H237" s="166"/>
    </row>
    <row r="238" spans="2:8" ht="15" customHeight="1">
      <c r="C238" s="145"/>
      <c r="F238" s="137"/>
      <c r="H238" s="166"/>
    </row>
    <row r="239" spans="2:8" ht="15" customHeight="1">
      <c r="C239" s="145"/>
      <c r="F239" s="137"/>
      <c r="H239" s="166"/>
    </row>
    <row r="240" spans="2:8">
      <c r="B240" s="147" t="s">
        <v>257</v>
      </c>
      <c r="F240" s="162"/>
    </row>
    <row r="241" spans="1:6" ht="15" thickBot="1">
      <c r="B241" s="147" t="s">
        <v>223</v>
      </c>
      <c r="F241" s="163"/>
    </row>
    <row r="242" spans="1:6" ht="15" thickTop="1">
      <c r="B242" s="147"/>
      <c r="F242" s="164"/>
    </row>
    <row r="243" spans="1:6">
      <c r="B243" s="147"/>
      <c r="F243" s="164"/>
    </row>
    <row r="244" spans="1:6">
      <c r="B244" s="147"/>
      <c r="F244" s="164"/>
    </row>
    <row r="245" spans="1:6">
      <c r="B245" s="147"/>
      <c r="F245" s="164"/>
    </row>
    <row r="246" spans="1:6" ht="15" thickBot="1">
      <c r="B246" s="147"/>
      <c r="F246" s="164"/>
    </row>
    <row r="247" spans="1:6" ht="15" thickTop="1">
      <c r="A247" s="149"/>
      <c r="B247" s="150"/>
      <c r="C247" s="151"/>
      <c r="D247" s="149"/>
      <c r="E247" s="152"/>
      <c r="F247" s="153"/>
    </row>
    <row r="248" spans="1:6">
      <c r="A248" s="334"/>
      <c r="B248" s="335"/>
      <c r="C248" s="336"/>
      <c r="D248" s="337"/>
      <c r="E248" s="338"/>
      <c r="F248" s="146"/>
    </row>
    <row r="249" spans="1:6">
      <c r="B249" s="111"/>
      <c r="C249" s="145"/>
      <c r="F249" s="137"/>
    </row>
    <row r="250" spans="1:6">
      <c r="B250" s="120" t="s">
        <v>603</v>
      </c>
    </row>
    <row r="251" spans="1:6">
      <c r="B251" s="111"/>
    </row>
    <row r="252" spans="1:6">
      <c r="B252" s="193" t="s">
        <v>65</v>
      </c>
    </row>
    <row r="254" spans="1:6" ht="15.75" customHeight="1"/>
    <row r="255" spans="1:6" ht="15.75" customHeight="1">
      <c r="B255" s="134" t="s">
        <v>258</v>
      </c>
    </row>
    <row r="256" spans="1:6" ht="15.75" customHeight="1"/>
    <row r="257" spans="1:10" s="127" customFormat="1" ht="15.75" customHeight="1">
      <c r="A257" s="126"/>
      <c r="B257" s="134"/>
      <c r="D257" s="128"/>
      <c r="E257" s="129"/>
      <c r="F257" s="130"/>
      <c r="G257" s="131"/>
      <c r="H257" s="132"/>
      <c r="I257" s="131"/>
      <c r="J257" s="131"/>
    </row>
    <row r="258" spans="1:10" s="127" customFormat="1" ht="15.75" customHeight="1">
      <c r="A258" s="126"/>
      <c r="B258" s="394" t="str">
        <f>B73</f>
        <v xml:space="preserve">               MASONRY</v>
      </c>
      <c r="D258" s="128"/>
      <c r="E258" s="129"/>
      <c r="F258" s="130"/>
      <c r="G258" s="131"/>
      <c r="H258" s="132"/>
      <c r="I258" s="131"/>
      <c r="J258" s="131"/>
    </row>
    <row r="259" spans="1:10" s="127" customFormat="1" ht="15.75" customHeight="1">
      <c r="A259" s="126"/>
      <c r="B259" s="134"/>
      <c r="D259" s="128"/>
      <c r="E259" s="129"/>
      <c r="F259" s="130"/>
      <c r="G259" s="131"/>
      <c r="H259" s="132"/>
      <c r="I259" s="131"/>
      <c r="J259" s="131"/>
    </row>
    <row r="260" spans="1:10" s="127" customFormat="1" ht="15.75" customHeight="1">
      <c r="A260" s="126"/>
      <c r="B260" s="134"/>
      <c r="D260" s="128"/>
      <c r="E260" s="129"/>
      <c r="F260" s="130"/>
      <c r="G260" s="131"/>
      <c r="H260" s="132"/>
      <c r="I260" s="131"/>
      <c r="J260" s="131"/>
    </row>
    <row r="261" spans="1:10" s="127" customFormat="1" ht="15.75" customHeight="1">
      <c r="A261" s="126"/>
      <c r="B261" s="134" t="s">
        <v>544</v>
      </c>
      <c r="D261" s="128"/>
      <c r="E261" s="129"/>
      <c r="F261" s="130"/>
      <c r="G261" s="131"/>
      <c r="H261" s="132"/>
      <c r="I261" s="131"/>
      <c r="J261" s="131"/>
    </row>
    <row r="262" spans="1:10" s="127" customFormat="1" ht="15.75" customHeight="1">
      <c r="A262" s="126"/>
      <c r="B262" s="134"/>
      <c r="D262" s="128"/>
      <c r="E262" s="129"/>
      <c r="F262" s="130"/>
      <c r="G262" s="131"/>
      <c r="H262" s="132"/>
      <c r="I262" s="131"/>
      <c r="J262" s="131"/>
    </row>
    <row r="263" spans="1:10" s="127" customFormat="1" ht="15.75" customHeight="1">
      <c r="A263" s="126"/>
      <c r="B263" s="134"/>
      <c r="D263" s="128"/>
      <c r="E263" s="129"/>
      <c r="F263" s="130"/>
      <c r="G263" s="131"/>
      <c r="H263" s="132"/>
      <c r="I263" s="131"/>
      <c r="J263" s="131"/>
    </row>
    <row r="264" spans="1:10" s="127" customFormat="1" ht="15.75" customHeight="1">
      <c r="A264" s="126"/>
      <c r="B264" s="394" t="s">
        <v>245</v>
      </c>
      <c r="D264" s="128"/>
      <c r="E264" s="129"/>
      <c r="F264" s="130"/>
      <c r="G264" s="131"/>
      <c r="H264" s="132"/>
      <c r="I264" s="131"/>
      <c r="J264" s="131"/>
    </row>
    <row r="265" spans="1:10" s="127" customFormat="1" ht="15.75" customHeight="1">
      <c r="A265" s="126"/>
      <c r="B265" s="134"/>
      <c r="D265" s="128"/>
      <c r="E265" s="129"/>
      <c r="F265" s="130"/>
      <c r="G265" s="131"/>
      <c r="H265" s="132"/>
      <c r="I265" s="131"/>
      <c r="J265" s="131"/>
    </row>
    <row r="266" spans="1:10" s="127" customFormat="1" ht="15.75" customHeight="1">
      <c r="A266" s="126"/>
      <c r="B266" s="134"/>
      <c r="D266" s="128"/>
      <c r="E266" s="129"/>
      <c r="F266" s="130"/>
      <c r="G266" s="131"/>
      <c r="H266" s="132"/>
      <c r="I266" s="131"/>
      <c r="J266" s="131"/>
    </row>
    <row r="267" spans="1:10" s="127" customFormat="1" ht="15.75" customHeight="1">
      <c r="A267" s="126"/>
      <c r="B267" s="134" t="str">
        <f>B240</f>
        <v>SURFACE FINISHES</v>
      </c>
      <c r="D267" s="128"/>
      <c r="E267" s="129"/>
      <c r="F267" s="130"/>
      <c r="G267" s="131"/>
      <c r="H267" s="132"/>
      <c r="I267" s="131"/>
      <c r="J267" s="131"/>
    </row>
    <row r="268" spans="1:10" s="127" customFormat="1" ht="15.75" customHeight="1">
      <c r="A268" s="126"/>
      <c r="B268" s="134"/>
      <c r="D268" s="128"/>
      <c r="E268" s="129"/>
      <c r="F268" s="130"/>
      <c r="G268" s="131"/>
      <c r="H268" s="132"/>
      <c r="I268" s="131"/>
      <c r="J268" s="131"/>
    </row>
    <row r="269" spans="1:10" s="127" customFormat="1" ht="15.75" customHeight="1">
      <c r="A269" s="126"/>
      <c r="B269" s="134"/>
      <c r="D269" s="128"/>
      <c r="E269" s="129"/>
      <c r="F269" s="130"/>
      <c r="G269" s="131"/>
      <c r="H269" s="132"/>
      <c r="I269" s="131"/>
      <c r="J269" s="131"/>
    </row>
    <row r="270" spans="1:10" s="127" customFormat="1" ht="15.75" customHeight="1">
      <c r="A270" s="126"/>
      <c r="B270" s="134"/>
      <c r="D270" s="128"/>
      <c r="E270" s="129"/>
      <c r="F270" s="130"/>
      <c r="G270" s="131"/>
      <c r="H270" s="132"/>
      <c r="I270" s="131"/>
      <c r="J270" s="131"/>
    </row>
    <row r="271" spans="1:10" s="127" customFormat="1" ht="15.75" customHeight="1">
      <c r="A271" s="126"/>
      <c r="B271" s="134"/>
      <c r="D271" s="128"/>
      <c r="E271" s="129"/>
      <c r="F271" s="130"/>
      <c r="G271" s="131"/>
      <c r="H271" s="132"/>
      <c r="I271" s="131"/>
      <c r="J271" s="131"/>
    </row>
    <row r="272" spans="1:10" s="127" customFormat="1" ht="15.75" customHeight="1">
      <c r="A272" s="126"/>
      <c r="B272" s="134"/>
      <c r="D272" s="128"/>
      <c r="E272" s="129"/>
      <c r="F272" s="130"/>
      <c r="G272" s="131"/>
      <c r="H272" s="132"/>
      <c r="I272" s="131"/>
      <c r="J272" s="131"/>
    </row>
    <row r="273" spans="1:10" s="127" customFormat="1" ht="15.75" customHeight="1">
      <c r="A273" s="126"/>
      <c r="B273" s="134"/>
      <c r="D273" s="128"/>
      <c r="E273" s="129"/>
      <c r="F273" s="130"/>
      <c r="G273" s="131"/>
      <c r="H273" s="132"/>
      <c r="I273" s="131"/>
      <c r="J273" s="131"/>
    </row>
    <row r="274" spans="1:10" s="127" customFormat="1" ht="15.75" customHeight="1">
      <c r="A274" s="126"/>
      <c r="B274" s="134"/>
      <c r="D274" s="128"/>
      <c r="E274" s="129"/>
      <c r="F274" s="130"/>
      <c r="G274" s="131"/>
      <c r="H274" s="132"/>
      <c r="I274" s="131"/>
      <c r="J274" s="131"/>
    </row>
    <row r="275" spans="1:10" s="127" customFormat="1" ht="15.75" customHeight="1">
      <c r="A275" s="126"/>
      <c r="B275" s="134"/>
      <c r="D275" s="128"/>
      <c r="E275" s="129"/>
      <c r="F275" s="130"/>
      <c r="G275" s="131"/>
      <c r="H275" s="132"/>
      <c r="I275" s="131"/>
      <c r="J275" s="131"/>
    </row>
    <row r="276" spans="1:10" s="127" customFormat="1" ht="15.75" customHeight="1">
      <c r="A276" s="126"/>
      <c r="B276" s="134"/>
      <c r="D276" s="128"/>
      <c r="E276" s="129"/>
      <c r="F276" s="130"/>
      <c r="G276" s="131"/>
      <c r="H276" s="132"/>
      <c r="I276" s="131"/>
      <c r="J276" s="131"/>
    </row>
    <row r="277" spans="1:10" s="127" customFormat="1" ht="15.75" customHeight="1">
      <c r="A277" s="126"/>
      <c r="B277" s="134"/>
      <c r="D277" s="128"/>
      <c r="E277" s="129"/>
      <c r="F277" s="130"/>
      <c r="G277" s="131"/>
      <c r="H277" s="132"/>
      <c r="I277" s="131"/>
      <c r="J277" s="131"/>
    </row>
    <row r="278" spans="1:10" s="127" customFormat="1" ht="15.75" customHeight="1">
      <c r="A278" s="126"/>
      <c r="B278" s="134"/>
      <c r="D278" s="128"/>
      <c r="E278" s="129"/>
      <c r="F278" s="130"/>
      <c r="G278" s="131"/>
      <c r="H278" s="132"/>
      <c r="I278" s="131"/>
      <c r="J278" s="131"/>
    </row>
    <row r="279" spans="1:10" s="127" customFormat="1" ht="15.75" customHeight="1">
      <c r="A279" s="126"/>
      <c r="B279" s="134"/>
      <c r="D279" s="128"/>
      <c r="E279" s="129"/>
      <c r="F279" s="130"/>
      <c r="G279" s="131"/>
      <c r="H279" s="132"/>
      <c r="I279" s="131"/>
      <c r="J279" s="131"/>
    </row>
    <row r="280" spans="1:10" s="127" customFormat="1" ht="15.75" customHeight="1">
      <c r="A280" s="126"/>
      <c r="B280" s="134"/>
      <c r="D280" s="128"/>
      <c r="E280" s="129"/>
      <c r="F280" s="130"/>
      <c r="G280" s="131"/>
      <c r="H280" s="132"/>
      <c r="I280" s="131"/>
      <c r="J280" s="131"/>
    </row>
    <row r="281" spans="1:10" s="127" customFormat="1" ht="15.75" customHeight="1">
      <c r="A281" s="126"/>
      <c r="B281" s="134"/>
      <c r="D281" s="128"/>
      <c r="E281" s="129"/>
      <c r="F281" s="130"/>
      <c r="G281" s="131"/>
      <c r="H281" s="132"/>
      <c r="I281" s="131"/>
      <c r="J281" s="131"/>
    </row>
    <row r="282" spans="1:10" s="127" customFormat="1" ht="15.75" customHeight="1">
      <c r="A282" s="126"/>
      <c r="B282" s="134"/>
      <c r="D282" s="128"/>
      <c r="E282" s="129"/>
      <c r="F282" s="130"/>
      <c r="G282" s="131"/>
      <c r="H282" s="132"/>
      <c r="I282" s="131"/>
      <c r="J282" s="131"/>
    </row>
    <row r="283" spans="1:10" s="127" customFormat="1" ht="15.75" customHeight="1">
      <c r="A283" s="126"/>
      <c r="B283" s="134"/>
      <c r="D283" s="128"/>
      <c r="E283" s="129"/>
      <c r="F283" s="130"/>
      <c r="G283" s="131"/>
      <c r="H283" s="132"/>
      <c r="I283" s="131"/>
      <c r="J283" s="131"/>
    </row>
    <row r="284" spans="1:10" s="127" customFormat="1" ht="15.75" customHeight="1">
      <c r="A284" s="126"/>
      <c r="B284" s="134"/>
      <c r="D284" s="128"/>
      <c r="E284" s="129"/>
      <c r="F284" s="130"/>
      <c r="G284" s="131"/>
      <c r="H284" s="132"/>
      <c r="I284" s="131"/>
      <c r="J284" s="131"/>
    </row>
    <row r="285" spans="1:10" s="127" customFormat="1" ht="15.75" customHeight="1">
      <c r="A285" s="126"/>
      <c r="B285" s="134"/>
      <c r="D285" s="128"/>
      <c r="E285" s="129"/>
      <c r="F285" s="130"/>
      <c r="G285" s="131"/>
      <c r="H285" s="132"/>
      <c r="I285" s="131"/>
      <c r="J285" s="131"/>
    </row>
    <row r="286" spans="1:10" s="127" customFormat="1" ht="15.75" customHeight="1">
      <c r="A286" s="126"/>
      <c r="B286" s="134"/>
      <c r="D286" s="128"/>
      <c r="E286" s="129"/>
      <c r="F286" s="130"/>
      <c r="G286" s="131"/>
      <c r="H286" s="132"/>
      <c r="I286" s="131"/>
      <c r="J286" s="131"/>
    </row>
    <row r="287" spans="1:10" s="127" customFormat="1" ht="15.75" customHeight="1">
      <c r="A287" s="126"/>
      <c r="B287" s="134"/>
      <c r="D287" s="128"/>
      <c r="E287" s="129"/>
      <c r="F287" s="130"/>
      <c r="G287" s="131"/>
      <c r="H287" s="132"/>
      <c r="I287" s="131"/>
      <c r="J287" s="131"/>
    </row>
    <row r="288" spans="1:10" ht="15.75" customHeight="1">
      <c r="B288" s="147" t="s">
        <v>1485</v>
      </c>
      <c r="F288" s="162"/>
    </row>
    <row r="289" spans="1:6" ht="15.75" customHeight="1" thickBot="1">
      <c r="B289" s="147" t="s">
        <v>260</v>
      </c>
      <c r="F289" s="163"/>
    </row>
    <row r="290" spans="1:6" ht="15.75" customHeight="1" thickTop="1">
      <c r="B290" s="147"/>
      <c r="F290" s="164"/>
    </row>
    <row r="291" spans="1:6" ht="15.75" customHeight="1">
      <c r="B291" s="147"/>
      <c r="F291" s="164"/>
    </row>
    <row r="292" spans="1:6" ht="15.75" customHeight="1">
      <c r="B292" s="147"/>
      <c r="F292" s="164"/>
    </row>
    <row r="293" spans="1:6" ht="15.75" customHeight="1" thickBot="1">
      <c r="B293" s="147"/>
      <c r="F293" s="164"/>
    </row>
    <row r="294" spans="1:6" ht="15.75" customHeight="1" thickTop="1" thickBot="1">
      <c r="A294" s="149"/>
      <c r="B294" s="150"/>
      <c r="C294" s="151"/>
      <c r="D294" s="149"/>
      <c r="E294" s="152"/>
      <c r="F294" s="165"/>
    </row>
    <row r="295" spans="1:6" ht="15.75" customHeight="1" thickTop="1">
      <c r="A295" s="195"/>
      <c r="B295" s="196"/>
      <c r="C295" s="197"/>
      <c r="D295" s="198"/>
      <c r="E295" s="152"/>
      <c r="F295" s="199"/>
    </row>
  </sheetData>
  <pageMargins left="0.7" right="0.7" top="0.75" bottom="0.75" header="0.3" footer="0.3"/>
  <pageSetup paperSize="9" scale="85" orientation="portrait" r:id="rId1"/>
  <headerFooter alignWithMargins="0">
    <oddHeader>&amp;C&amp;"Cambria,Bold"CONSTRUCTION OF GOLDBOD NATIONAL ASSAY CENTRE</oddHeader>
    <oddFooter>&amp;C&amp;"Cambria,Regular"4/&amp;P</oddFooter>
  </headerFooter>
  <rowBreaks count="5" manualBreakCount="5">
    <brk id="60" max="5" man="1"/>
    <brk id="117" max="5" man="1"/>
    <brk id="189" max="5" man="1"/>
    <brk id="247" max="5" man="1"/>
    <brk id="29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BAD84EE2-5772-4269-951C-40315EC8E15E}">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36</vt:i4>
      </vt:variant>
    </vt:vector>
  </HeadingPairs>
  <TitlesOfParts>
    <vt:vector size="57" baseType="lpstr">
      <vt:lpstr>Takeoff__SUBSTUCTURE</vt:lpstr>
      <vt:lpstr>Take-off__Superstrcture</vt:lpstr>
      <vt:lpstr>Take-off__FIRST FLOOR</vt:lpstr>
      <vt:lpstr>Cover</vt:lpstr>
      <vt:lpstr>prelims </vt:lpstr>
      <vt:lpstr>Substructure </vt:lpstr>
      <vt:lpstr>Ground Floor</vt:lpstr>
      <vt:lpstr>1st Floor </vt:lpstr>
      <vt:lpstr>2nd Floor</vt:lpstr>
      <vt:lpstr>Electric Work_BOQ</vt:lpstr>
      <vt:lpstr>HVAC Work_BOQ</vt:lpstr>
      <vt:lpstr>Plumbing_Boq</vt:lpstr>
      <vt:lpstr>FIRE Work_BOQ</vt:lpstr>
      <vt:lpstr>Loose Furniture</vt:lpstr>
      <vt:lpstr>Security Frisking _BOQ</vt:lpstr>
      <vt:lpstr>ELV WORK_BOQ</vt:lpstr>
      <vt:lpstr>Water Bodies_BOQ</vt:lpstr>
      <vt:lpstr>M.S Fabrication &amp; Canopy</vt:lpstr>
      <vt:lpstr>Lift-BOQ</vt:lpstr>
      <vt:lpstr>external works</vt:lpstr>
      <vt:lpstr>Summary</vt:lpstr>
      <vt:lpstr>'1st Floor '!Print_Area</vt:lpstr>
      <vt:lpstr>'2nd Floor'!Print_Area</vt:lpstr>
      <vt:lpstr>Cover!Print_Area</vt:lpstr>
      <vt:lpstr>'Electric Work_BOQ'!Print_Area</vt:lpstr>
      <vt:lpstr>'ELV WORK_BOQ'!Print_Area</vt:lpstr>
      <vt:lpstr>'external works'!Print_Area</vt:lpstr>
      <vt:lpstr>'Ground Floor'!Print_Area</vt:lpstr>
      <vt:lpstr>'HVAC Work_BOQ'!Print_Area</vt:lpstr>
      <vt:lpstr>'Lift-BOQ'!Print_Area</vt:lpstr>
      <vt:lpstr>'Loose Furniture'!Print_Area</vt:lpstr>
      <vt:lpstr>'M.S Fabrication &amp; Canopy'!Print_Area</vt:lpstr>
      <vt:lpstr>Plumbing_Boq!Print_Area</vt:lpstr>
      <vt:lpstr>'prelims '!Print_Area</vt:lpstr>
      <vt:lpstr>'Security Frisking _BOQ'!Print_Area</vt:lpstr>
      <vt:lpstr>'Substructure '!Print_Area</vt:lpstr>
      <vt:lpstr>Summary!Print_Area</vt:lpstr>
      <vt:lpstr>'Take-off__FIRST FLOOR'!Print_Area</vt:lpstr>
      <vt:lpstr>Takeoff__SUBSTUCTURE!Print_Area</vt:lpstr>
      <vt:lpstr>'Take-off__Superstrcture'!Print_Area</vt:lpstr>
      <vt:lpstr>'Water Bodies_BOQ'!Print_Area</vt:lpstr>
      <vt:lpstr>'1st Floor '!Print_Titles</vt:lpstr>
      <vt:lpstr>'2nd Floor'!Print_Titles</vt:lpstr>
      <vt:lpstr>'Electric Work_BOQ'!Print_Titles</vt:lpstr>
      <vt:lpstr>'ELV WORK_BOQ'!Print_Titles</vt:lpstr>
      <vt:lpstr>'external works'!Print_Titles</vt:lpstr>
      <vt:lpstr>'FIRE Work_BOQ'!Print_Titles</vt:lpstr>
      <vt:lpstr>'Ground Floor'!Print_Titles</vt:lpstr>
      <vt:lpstr>'HVAC Work_BOQ'!Print_Titles</vt:lpstr>
      <vt:lpstr>'Lift-BOQ'!Print_Titles</vt:lpstr>
      <vt:lpstr>'Loose Furniture'!Print_Titles</vt:lpstr>
      <vt:lpstr>'M.S Fabrication &amp; Canopy'!Print_Titles</vt:lpstr>
      <vt:lpstr>Plumbing_Boq!Print_Titles</vt:lpstr>
      <vt:lpstr>'prelims '!Print_Titles</vt:lpstr>
      <vt:lpstr>'Security Frisking _BOQ'!Print_Titles</vt:lpstr>
      <vt:lpstr>'Substructure '!Print_Titles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PPMC</dc:creator>
  <cp:lastModifiedBy>GEOFFREY</cp:lastModifiedBy>
  <cp:lastPrinted>2026-07-13T09:37:59Z</cp:lastPrinted>
  <dcterms:created xsi:type="dcterms:W3CDTF">2014-09-15T10:36:09Z</dcterms:created>
  <dcterms:modified xsi:type="dcterms:W3CDTF">2026-08-04T17:29:14Z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{BAD84EE2-5772-4269-951C-40315EC8E15E}</vt:lpwstr>
  </property>
</Properties>
</file>